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Shared\Egnyte\GOAL\Marketing &amp; Communications\GOALTenders Playbook\2027- GOALTenders Playbook\"/>
    </mc:Choice>
  </mc:AlternateContent>
  <xr:revisionPtr revIDLastSave="0" documentId="13_ncr:1_{2BFC94D8-2A0A-450C-A1BF-F5AA66ECC15E}" xr6:coauthVersionLast="47" xr6:coauthVersionMax="47" xr10:uidLastSave="{00000000-0000-0000-0000-000000000000}"/>
  <bookViews>
    <workbookView xWindow="28680" yWindow="-120" windowWidth="29040" windowHeight="15720" tabRatio="762" xr2:uid="{CE5C7759-0C64-4A26-BEF0-B9D1B30694DD}"/>
  </bookViews>
  <sheets>
    <sheet name="QEE - Scenario 1" sheetId="1" r:id="rId1"/>
    <sheet name="QEE - Scenario 2" sheetId="6" r:id="rId2"/>
    <sheet name="QEE - Scenario 3" sheetId="7" r:id="rId3"/>
    <sheet name="QEE - Scenario 4"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8" l="1"/>
  <c r="G51" i="6"/>
  <c r="R46" i="8"/>
  <c r="O46" i="8"/>
  <c r="L46" i="8"/>
  <c r="I46" i="8"/>
  <c r="F46" i="8"/>
  <c r="R46" i="7"/>
  <c r="O46" i="7"/>
  <c r="L46" i="7"/>
  <c r="I46" i="7"/>
  <c r="F46" i="7"/>
  <c r="R46" i="6"/>
  <c r="O46" i="6"/>
  <c r="L45" i="6"/>
  <c r="M47" i="6"/>
  <c r="L46" i="6"/>
  <c r="I46" i="6"/>
  <c r="D47" i="6"/>
  <c r="F46" i="6"/>
  <c r="R46" i="1"/>
  <c r="O46" i="1"/>
  <c r="L46" i="1"/>
  <c r="I46" i="1"/>
  <c r="F46" i="1"/>
  <c r="C32" i="1"/>
  <c r="J53" i="1" l="1"/>
  <c r="F34" i="1"/>
  <c r="C44" i="8"/>
  <c r="D48" i="1"/>
  <c r="C44" i="1"/>
  <c r="C39" i="1" l="1"/>
  <c r="C45" i="1" s="1"/>
  <c r="D47" i="1" s="1"/>
  <c r="D49" i="1" s="1"/>
  <c r="D51" i="1" s="1"/>
  <c r="G53" i="1"/>
  <c r="G35" i="1"/>
  <c r="D54" i="1"/>
  <c r="L44" i="7"/>
  <c r="C44" i="6"/>
  <c r="F41" i="1"/>
  <c r="R43" i="1"/>
  <c r="O43" i="1"/>
  <c r="L43" i="1"/>
  <c r="F43" i="1"/>
  <c r="I43" i="1" s="1"/>
  <c r="R43" i="8"/>
  <c r="O43" i="8"/>
  <c r="L43" i="8"/>
  <c r="I43" i="8"/>
  <c r="F43" i="8"/>
  <c r="R43" i="7"/>
  <c r="O43" i="7"/>
  <c r="L43" i="7"/>
  <c r="I43" i="7"/>
  <c r="F43" i="7"/>
  <c r="S64" i="8" l="1"/>
  <c r="P64" i="8"/>
  <c r="R63" i="8" l="1"/>
  <c r="S63" i="8" s="1"/>
  <c r="O63" i="8"/>
  <c r="P63" i="8" s="1"/>
  <c r="O42" i="8"/>
  <c r="R42" i="8" s="1"/>
  <c r="L42" i="8"/>
  <c r="F42" i="8"/>
  <c r="I42" i="8" s="1"/>
  <c r="O40" i="8"/>
  <c r="R40" i="8" s="1"/>
  <c r="L40" i="8"/>
  <c r="F40" i="8"/>
  <c r="L32" i="8"/>
  <c r="C32" i="8"/>
  <c r="R63" i="7"/>
  <c r="S63" i="7" s="1"/>
  <c r="O63" i="7"/>
  <c r="P63" i="7" s="1"/>
  <c r="O42" i="7"/>
  <c r="R42" i="7" s="1"/>
  <c r="L42" i="7"/>
  <c r="F42" i="7"/>
  <c r="I42" i="7" s="1"/>
  <c r="O40" i="7"/>
  <c r="R40" i="7" s="1"/>
  <c r="L40" i="7"/>
  <c r="F40" i="7"/>
  <c r="I40" i="7" s="1"/>
  <c r="L32" i="7"/>
  <c r="M35" i="7" s="1"/>
  <c r="L39" i="7" s="1"/>
  <c r="C32" i="7"/>
  <c r="R63" i="6"/>
  <c r="S63" i="6" s="1"/>
  <c r="O63" i="6"/>
  <c r="P63" i="6" s="1"/>
  <c r="S47" i="6"/>
  <c r="P47" i="6"/>
  <c r="J47" i="6"/>
  <c r="G47" i="6"/>
  <c r="O43" i="6"/>
  <c r="R43" i="6" s="1"/>
  <c r="L43" i="6"/>
  <c r="F43" i="6"/>
  <c r="I43" i="6" s="1"/>
  <c r="O42" i="6"/>
  <c r="R42" i="6" s="1"/>
  <c r="L42" i="6"/>
  <c r="F42" i="6"/>
  <c r="I42" i="6" s="1"/>
  <c r="O40" i="6"/>
  <c r="R40" i="6" s="1"/>
  <c r="L40" i="6"/>
  <c r="F40" i="6"/>
  <c r="I40" i="6" s="1"/>
  <c r="L32" i="6"/>
  <c r="C32" i="6"/>
  <c r="R63" i="1"/>
  <c r="S63" i="1" s="1"/>
  <c r="O63" i="1"/>
  <c r="P63" i="1" s="1"/>
  <c r="S47" i="1"/>
  <c r="J47" i="1"/>
  <c r="D54" i="6" l="1"/>
  <c r="D55" i="6" s="1"/>
  <c r="I40" i="8"/>
  <c r="O32" i="8"/>
  <c r="M54" i="8"/>
  <c r="D35" i="8"/>
  <c r="C39" i="8" s="1"/>
  <c r="C41" i="8" s="1"/>
  <c r="D54" i="8"/>
  <c r="D55" i="8" s="1"/>
  <c r="D35" i="7"/>
  <c r="C39" i="7" s="1"/>
  <c r="D54" i="7"/>
  <c r="D55" i="7" s="1"/>
  <c r="O32" i="7"/>
  <c r="O34" i="7" s="1"/>
  <c r="R33" i="7" s="1"/>
  <c r="M54" i="7"/>
  <c r="M35" i="6"/>
  <c r="L39" i="6" s="1"/>
  <c r="M54" i="6"/>
  <c r="M35" i="8"/>
  <c r="M36" i="8" s="1"/>
  <c r="F32" i="6"/>
  <c r="F34" i="6" s="1"/>
  <c r="F62" i="6" s="1"/>
  <c r="F32" i="8"/>
  <c r="F32" i="7"/>
  <c r="M36" i="7"/>
  <c r="D35" i="6"/>
  <c r="C39" i="6" s="1"/>
  <c r="O32" i="6"/>
  <c r="O34" i="6" s="1"/>
  <c r="R32" i="7" l="1"/>
  <c r="I33" i="6"/>
  <c r="I34" i="6" s="1"/>
  <c r="G62" i="6"/>
  <c r="P35" i="7"/>
  <c r="P36" i="7" s="1"/>
  <c r="O44" i="7" s="1"/>
  <c r="R44" i="7" s="1"/>
  <c r="O34" i="8"/>
  <c r="R33" i="8" s="1"/>
  <c r="L39" i="8"/>
  <c r="L41" i="8" s="1"/>
  <c r="R32" i="8"/>
  <c r="F34" i="8"/>
  <c r="F62" i="8" s="1"/>
  <c r="G62" i="8" s="1"/>
  <c r="M55" i="8"/>
  <c r="D36" i="8"/>
  <c r="D48" i="8"/>
  <c r="D36" i="7"/>
  <c r="C44" i="7" s="1"/>
  <c r="D48" i="7"/>
  <c r="R34" i="7"/>
  <c r="R62" i="7" s="1"/>
  <c r="S62" i="7" s="1"/>
  <c r="I32" i="6"/>
  <c r="J53" i="6" s="1"/>
  <c r="P35" i="6"/>
  <c r="O39" i="6" s="1"/>
  <c r="R33" i="6"/>
  <c r="D36" i="6"/>
  <c r="R32" i="6"/>
  <c r="M36" i="6"/>
  <c r="M55" i="6" s="1"/>
  <c r="I32" i="8"/>
  <c r="M55" i="7"/>
  <c r="F34" i="7"/>
  <c r="I33" i="7" s="1"/>
  <c r="I32" i="7"/>
  <c r="O62" i="7"/>
  <c r="P62" i="7" s="1"/>
  <c r="P53" i="7"/>
  <c r="D48" i="6"/>
  <c r="G53" i="6"/>
  <c r="G55" i="6" s="1"/>
  <c r="G35" i="6"/>
  <c r="P53" i="6"/>
  <c r="S53" i="6" s="1"/>
  <c r="O62" i="6"/>
  <c r="C45" i="8" l="1"/>
  <c r="D47" i="8" s="1"/>
  <c r="D49" i="8" s="1"/>
  <c r="L44" i="8"/>
  <c r="L45" i="8" s="1"/>
  <c r="M47" i="8" s="1"/>
  <c r="M49" i="8" s="1"/>
  <c r="M51" i="8" s="1"/>
  <c r="M57" i="8" s="1"/>
  <c r="L45" i="7"/>
  <c r="M47" i="7" s="1"/>
  <c r="M49" i="7" s="1"/>
  <c r="M51" i="7" s="1"/>
  <c r="M57" i="7" s="1"/>
  <c r="C45" i="7"/>
  <c r="L44" i="6"/>
  <c r="C45" i="6"/>
  <c r="R34" i="8"/>
  <c r="R62" i="8" s="1"/>
  <c r="S62" i="8" s="1"/>
  <c r="O39" i="7"/>
  <c r="O45" i="7" s="1"/>
  <c r="P47" i="7" s="1"/>
  <c r="P49" i="7" s="1"/>
  <c r="P51" i="7" s="1"/>
  <c r="P53" i="8"/>
  <c r="P55" i="8" s="1"/>
  <c r="O62" i="8"/>
  <c r="P62" i="8" s="1"/>
  <c r="I62" i="6"/>
  <c r="J62" i="6" s="1"/>
  <c r="P62" i="6"/>
  <c r="G35" i="8"/>
  <c r="G48" i="8" s="1"/>
  <c r="F63" i="8" s="1"/>
  <c r="G63" i="8" s="1"/>
  <c r="I33" i="8"/>
  <c r="I34" i="8" s="1"/>
  <c r="J35" i="8" s="1"/>
  <c r="J48" i="8" s="1"/>
  <c r="I63" i="8" s="1"/>
  <c r="J63" i="8" s="1"/>
  <c r="G53" i="8"/>
  <c r="G55" i="8" s="1"/>
  <c r="P35" i="8"/>
  <c r="P36" i="8" s="1"/>
  <c r="O44" i="8" s="1"/>
  <c r="P36" i="6"/>
  <c r="R34" i="6"/>
  <c r="R62" i="6" s="1"/>
  <c r="J53" i="8"/>
  <c r="J55" i="8" s="1"/>
  <c r="I34" i="7"/>
  <c r="I62" i="7" s="1"/>
  <c r="J62" i="7" s="1"/>
  <c r="J53" i="7"/>
  <c r="J55" i="7" s="1"/>
  <c r="G53" i="7"/>
  <c r="G55" i="7" s="1"/>
  <c r="F62" i="7"/>
  <c r="G62" i="7" s="1"/>
  <c r="G35" i="7"/>
  <c r="G48" i="7" s="1"/>
  <c r="P55" i="7"/>
  <c r="S53" i="7"/>
  <c r="S55" i="7" s="1"/>
  <c r="S35" i="7"/>
  <c r="J55" i="6"/>
  <c r="S55" i="6"/>
  <c r="P55" i="6"/>
  <c r="F39" i="6"/>
  <c r="G48" i="6"/>
  <c r="G36" i="6"/>
  <c r="F44" i="6" s="1"/>
  <c r="I44" i="6" s="1"/>
  <c r="D47" i="7" l="1"/>
  <c r="D49" i="7" s="1"/>
  <c r="D51" i="7" s="1"/>
  <c r="D57" i="7" s="1"/>
  <c r="P49" i="6"/>
  <c r="P51" i="6" s="1"/>
  <c r="O44" i="6"/>
  <c r="F45" i="6"/>
  <c r="G36" i="8"/>
  <c r="F44" i="8" s="1"/>
  <c r="R44" i="8"/>
  <c r="R45" i="8" s="1"/>
  <c r="O45" i="8"/>
  <c r="P47" i="8" s="1"/>
  <c r="P49" i="8" s="1"/>
  <c r="P51" i="8" s="1"/>
  <c r="P57" i="8" s="1"/>
  <c r="P59" i="8" s="1"/>
  <c r="S35" i="8"/>
  <c r="S36" i="8" s="1"/>
  <c r="J35" i="6"/>
  <c r="I39" i="6" s="1"/>
  <c r="I45" i="6" s="1"/>
  <c r="O64" i="7"/>
  <c r="P64" i="7" s="1"/>
  <c r="P65" i="7" s="1"/>
  <c r="D49" i="6"/>
  <c r="D51" i="6" s="1"/>
  <c r="D57" i="6" s="1"/>
  <c r="I64" i="6"/>
  <c r="J64" i="6" s="1"/>
  <c r="F64" i="6"/>
  <c r="G64" i="6" s="1"/>
  <c r="R64" i="6"/>
  <c r="S64" i="6" s="1"/>
  <c r="O64" i="6"/>
  <c r="P64" i="6" s="1"/>
  <c r="P65" i="6" s="1"/>
  <c r="M49" i="6"/>
  <c r="M51" i="6" s="1"/>
  <c r="M57" i="6" s="1"/>
  <c r="D51" i="8"/>
  <c r="D57" i="8" s="1"/>
  <c r="S53" i="8"/>
  <c r="S55" i="8" s="1"/>
  <c r="F63" i="6"/>
  <c r="G63" i="6" s="1"/>
  <c r="P57" i="6"/>
  <c r="P65" i="8"/>
  <c r="S62" i="6"/>
  <c r="I62" i="8"/>
  <c r="J62" i="8" s="1"/>
  <c r="S35" i="6"/>
  <c r="S36" i="6" s="1"/>
  <c r="S49" i="6" s="1"/>
  <c r="S51" i="6" s="1"/>
  <c r="P57" i="7"/>
  <c r="P59" i="7" s="1"/>
  <c r="J36" i="8"/>
  <c r="G64" i="8"/>
  <c r="G65" i="8" s="1"/>
  <c r="F39" i="7"/>
  <c r="F63" i="7"/>
  <c r="G63" i="7" s="1"/>
  <c r="G36" i="7"/>
  <c r="R39" i="7"/>
  <c r="R45" i="7" s="1"/>
  <c r="S36" i="7"/>
  <c r="J35" i="7"/>
  <c r="G49" i="6"/>
  <c r="I44" i="8" l="1"/>
  <c r="I45" i="8" s="1"/>
  <c r="J47" i="8" s="1"/>
  <c r="J49" i="8" s="1"/>
  <c r="F45" i="8"/>
  <c r="G47" i="8" s="1"/>
  <c r="G49" i="8" s="1"/>
  <c r="G57" i="8" s="1"/>
  <c r="G59" i="8" s="1"/>
  <c r="I44" i="7"/>
  <c r="F44" i="7"/>
  <c r="F45" i="7" s="1"/>
  <c r="J36" i="6"/>
  <c r="R44" i="6"/>
  <c r="O45" i="6"/>
  <c r="S65" i="6"/>
  <c r="J48" i="6"/>
  <c r="I63" i="6" s="1"/>
  <c r="J63" i="6" s="1"/>
  <c r="J65" i="6" s="1"/>
  <c r="G65" i="6"/>
  <c r="P59" i="6"/>
  <c r="J49" i="6"/>
  <c r="S57" i="6"/>
  <c r="S59" i="6" s="1"/>
  <c r="G57" i="6"/>
  <c r="G59" i="6" s="1"/>
  <c r="R39" i="6"/>
  <c r="R45" i="6" s="1"/>
  <c r="S47" i="7"/>
  <c r="S49" i="7" s="1"/>
  <c r="S51" i="7" s="1"/>
  <c r="R64" i="7"/>
  <c r="J64" i="8"/>
  <c r="J65" i="8" s="1"/>
  <c r="S47" i="8"/>
  <c r="S49" i="8" s="1"/>
  <c r="S65" i="8"/>
  <c r="J48" i="7"/>
  <c r="I63" i="7" s="1"/>
  <c r="J63" i="7" s="1"/>
  <c r="I39" i="7"/>
  <c r="I45" i="7" s="1"/>
  <c r="J36" i="7"/>
  <c r="F64" i="7" l="1"/>
  <c r="G64" i="7" s="1"/>
  <c r="G65" i="7" s="1"/>
  <c r="G47" i="7"/>
  <c r="G49" i="7" s="1"/>
  <c r="G51" i="7" s="1"/>
  <c r="G57" i="7" s="1"/>
  <c r="G59" i="7" s="1"/>
  <c r="J47" i="7"/>
  <c r="J49" i="7" s="1"/>
  <c r="I64" i="7"/>
  <c r="J64" i="7" s="1"/>
  <c r="J65" i="7" s="1"/>
  <c r="J51" i="6"/>
  <c r="J57" i="6" s="1"/>
  <c r="J59" i="6" s="1"/>
  <c r="S51" i="8"/>
  <c r="S57" i="8" s="1"/>
  <c r="S59" i="8" s="1"/>
  <c r="J51" i="8"/>
  <c r="J57" i="8" s="1"/>
  <c r="J59" i="8" s="1"/>
  <c r="S64" i="7"/>
  <c r="S65" i="7" s="1"/>
  <c r="S57" i="7"/>
  <c r="S59" i="7" s="1"/>
  <c r="O42" i="1"/>
  <c r="R42" i="1" s="1"/>
  <c r="O40" i="1"/>
  <c r="R40" i="1" s="1"/>
  <c r="L42" i="1"/>
  <c r="L40" i="1"/>
  <c r="L32" i="1"/>
  <c r="P47" i="1"/>
  <c r="F42" i="1"/>
  <c r="I42" i="1" s="1"/>
  <c r="F40" i="1"/>
  <c r="I40" i="1" s="1"/>
  <c r="J51" i="7" l="1"/>
  <c r="J57" i="7" s="1"/>
  <c r="J59" i="7" s="1"/>
  <c r="M35" i="1"/>
  <c r="L39" i="1" s="1"/>
  <c r="M54" i="1"/>
  <c r="O32" i="1"/>
  <c r="M36" i="1" l="1"/>
  <c r="M55" i="1" s="1"/>
  <c r="O34" i="1"/>
  <c r="R33" i="1" s="1"/>
  <c r="R32" i="1"/>
  <c r="R34" i="1" l="1"/>
  <c r="S35" i="1" s="1"/>
  <c r="P53" i="1"/>
  <c r="O62" i="1"/>
  <c r="P35" i="1"/>
  <c r="P62" i="1" l="1"/>
  <c r="P64" i="1" s="1"/>
  <c r="R62" i="1"/>
  <c r="P55" i="1"/>
  <c r="S53" i="1"/>
  <c r="S55" i="1" s="1"/>
  <c r="R39" i="1"/>
  <c r="S36" i="1"/>
  <c r="S49" i="1" s="1"/>
  <c r="S51" i="1" s="1"/>
  <c r="O39" i="1"/>
  <c r="P36" i="1"/>
  <c r="O44" i="1" s="1"/>
  <c r="S57" i="1" l="1"/>
  <c r="S62" i="1"/>
  <c r="S64" i="1" s="1"/>
  <c r="P49" i="1"/>
  <c r="P51" i="1" s="1"/>
  <c r="P57" i="1" l="1"/>
  <c r="G47" i="1"/>
  <c r="D55" i="1"/>
  <c r="D57" i="1" s="1"/>
  <c r="F32" i="1" l="1"/>
  <c r="D35" i="1"/>
  <c r="F62" i="1" l="1"/>
  <c r="G62" i="1" s="1"/>
  <c r="I32" i="1"/>
  <c r="D36" i="1"/>
  <c r="L44" i="1" l="1"/>
  <c r="L45" i="1" s="1"/>
  <c r="M47" i="1" s="1"/>
  <c r="M49" i="1" s="1"/>
  <c r="M51" i="1" s="1"/>
  <c r="M57" i="1" s="1"/>
  <c r="G55" i="1"/>
  <c r="I33" i="1"/>
  <c r="J55" i="1"/>
  <c r="G48" i="1"/>
  <c r="F63" i="1" l="1"/>
  <c r="G63" i="1" s="1"/>
  <c r="G64" i="1" s="1"/>
  <c r="R44" i="1"/>
  <c r="R45" i="1" s="1"/>
  <c r="O45" i="1"/>
  <c r="S59" i="1"/>
  <c r="P59" i="1"/>
  <c r="I34" i="1"/>
  <c r="I62" i="1" s="1"/>
  <c r="J62" i="1" s="1"/>
  <c r="F39" i="1"/>
  <c r="G36" i="1"/>
  <c r="G49" i="1" l="1"/>
  <c r="G51" i="1" s="1"/>
  <c r="G57" i="1" s="1"/>
  <c r="G59" i="1" s="1"/>
  <c r="F44" i="1"/>
  <c r="I44" i="1" s="1"/>
  <c r="J35" i="1"/>
  <c r="J36" i="1" l="1"/>
  <c r="I39" i="1"/>
  <c r="F45" i="1"/>
  <c r="J48" i="1"/>
  <c r="I63" i="1" s="1"/>
  <c r="J63" i="1" s="1"/>
  <c r="J64" i="1" s="1"/>
  <c r="I45" i="1"/>
  <c r="J49" i="1" l="1"/>
  <c r="J51" i="1" s="1"/>
  <c r="J57" i="1" s="1"/>
  <c r="J59" i="1" s="1"/>
</calcChain>
</file>

<file path=xl/sharedStrings.xml><?xml version="1.0" encoding="utf-8"?>
<sst xmlns="http://schemas.openxmlformats.org/spreadsheetml/2006/main" count="343" uniqueCount="69">
  <si>
    <t>Without HB 149 Election (owner pays GA tax personally)</t>
  </si>
  <si>
    <t>With HB 149 Election (entity pays GA tax)</t>
  </si>
  <si>
    <t>Income</t>
  </si>
  <si>
    <t>Assumptions:</t>
  </si>
  <si>
    <t>Pass-through entity net income</t>
  </si>
  <si>
    <t>Tax year</t>
  </si>
  <si>
    <t>Filing status</t>
  </si>
  <si>
    <t>MFJ</t>
  </si>
  <si>
    <t>Federal taxable income</t>
  </si>
  <si>
    <t>Pass-through entity gross income</t>
  </si>
  <si>
    <t>Federal AGI</t>
  </si>
  <si>
    <t>State Income Tax</t>
  </si>
  <si>
    <t>Real Estate Taxes</t>
  </si>
  <si>
    <t>Mortgage Interest</t>
  </si>
  <si>
    <t>Charitable Contributions</t>
  </si>
  <si>
    <t>Total itemized deductions</t>
  </si>
  <si>
    <t>Standard deduction</t>
  </si>
  <si>
    <t>Greater of itemized or standard deduction</t>
  </si>
  <si>
    <t>Total tax (fed + GA)</t>
  </si>
  <si>
    <t>Federal tax</t>
  </si>
  <si>
    <t>(a)</t>
  </si>
  <si>
    <t>Itemized Deductions</t>
  </si>
  <si>
    <t>QBI Deduction</t>
  </si>
  <si>
    <t>Pass-Through Entity Generates Qualified Business Income ("QBI")</t>
  </si>
  <si>
    <t>(b)</t>
  </si>
  <si>
    <t>Georgia tax (paid by pass-through entity)</t>
  </si>
  <si>
    <t>Georgia tax (paid by owner)</t>
  </si>
  <si>
    <t>Total Georgia tax</t>
  </si>
  <si>
    <t>(c)</t>
  </si>
  <si>
    <t>No change to Georgia tax because reduction in pass-through entity's taxable income is offset by an equivalent addition on Georgia return to prevent "double-dipping."</t>
  </si>
  <si>
    <t>Amount</t>
  </si>
  <si>
    <t>Change in QBI Deduction</t>
  </si>
  <si>
    <t>Federal Tax Savings Calculation:</t>
  </si>
  <si>
    <t>Tax Impact</t>
  </si>
  <si>
    <t>Pass-Through Entity is a Specified Service Trade or Business ("SSTB")</t>
  </si>
  <si>
    <t>Itemized Deductions in Excess of Standard</t>
  </si>
  <si>
    <t>With HB 149 Election (entity pays GA tax) &amp; QEE credit</t>
  </si>
  <si>
    <t>Federal Tax Savings</t>
  </si>
  <si>
    <t>Less: QEE credit</t>
  </si>
  <si>
    <t>Less: Georgia tax payment</t>
  </si>
  <si>
    <t>In this case, a married filing jointly taxpayer has $375,000 in partnership income, and additional deductions consisting of $2,500 of real estate taxes, $5,000 of mortgage interest, and $2,500 of charitable contributions. Without the HB 149 election, these itemized deductions are less than the standard deduction, so the taxpayer claims the standard deduction. With the HB 149 election, the partnership’s state tax payment reduces K-1 income while the taxpayer continues to claim the standard deduction. This effectively allows a “double benefit”: the Georgia tax reduces federal AGI, and the standard deduction still applies in full. The result is a sizable amount of federal tax savings.</t>
  </si>
  <si>
    <t>In this case, a married filing jointly taxpayer has $375,000 in partnership income, and additional deductions consisting of $5,000 of real estate taxes, $10,000 of mortgage interest, and $5,000 of charitable contributions. Without the HB 149 election, their itemized deductions exceed the standard deduction, so they itemize. With the HB 149 election, the partnership’s state tax payment reduces K-1 income but also lowers the taxpayer’s available itemized deductions, pushing them back to the standard deduction. As a result, the federal tax benefit from the election is somewhat reduced compared to a full above-the-line deduction, but it still produces meaningful tax savings.</t>
  </si>
  <si>
    <t>In this case, a married filing jointly taxpayer has $375,000 in partnership income, and additional deductions of $10,000 in real estate taxes, $15,000 in mortgage interest, and $10,000 in charitable contributions. Without the HB 149 election, these itemized deductions exceed the standard deduction, so the taxpayer itemizes. With the HB 149 election, the partnership’s state tax payment reduces K-1 income, but the taxpayer’s deductions remain high enough that they still itemize. As a result, the federal tax benefit of the election is effectively eliminated, and in fact the election produces a slight increase in federal tax liability in certain cases due to the corresponding reduction in the QBI deduction.</t>
  </si>
  <si>
    <t>QEE - SCENARIO 1 - PTE Owner claims the standard deduction</t>
  </si>
  <si>
    <t>QEE - SCENARIO 2 - Owner able to take itemized deductions if not making the election.</t>
  </si>
  <si>
    <t>QEE - SCENARIO 3 - Owner's other itemized deductions already exceed their standard deduction.</t>
  </si>
  <si>
    <t>QEE - SCENARIO 4 - Owner's MAGI exceeds $600,000.</t>
  </si>
  <si>
    <t>In this case, a married filing jointly taxpayer has $800,000 in partnership income, and additional deductions of $5,000 in real estate taxes, $10,000 in mortgage interest, and $5,000 in charitable contributions. Since their AGI is $800,000, the SALT cap is fully reduced to $10,000 (the permanent floor). As such, without the HB 149 election, these itemized deductions are less than the standard deduction, so the taxpayer claims the standard deduction. With the HB 149 election, the partnership’s state tax payment reduces K-1 income while the taxpayer continues to claim the standard deduction. This effectively allows a “double benefit”: the Georgia tax reduces federal AGI, and the standard deduction still applies in full. The result is a sizable amount of federal tax savings. This scenario illustrates how the SALT cap phase-out makes the HB 149 election especially valuable for higher-income taxpayers.</t>
  </si>
  <si>
    <t>Note:</t>
  </si>
  <si>
    <t>The expenditure for QEE contribution is treated as a state tax payment.  Therefore, QEE  reduces state income tax liability dollar for dollar.</t>
  </si>
  <si>
    <t>This new limit applies after all other applicable floors, phase-outs, and limitations.</t>
  </si>
  <si>
    <t>The illustration below doesn't include this overall itemized deduction limitation.</t>
  </si>
  <si>
    <t>General Disclaimer:</t>
  </si>
  <si>
    <t>(1) total itemized deductions, or</t>
  </si>
  <si>
    <t>(2) the amount by which taxable income (plus itemized deductions) exceeds the 37% bracket threshold.</t>
  </si>
  <si>
    <t>Less: SALT Deduction Limitation</t>
  </si>
  <si>
    <t>Less: Charitable Contribution Limitation</t>
  </si>
  <si>
    <t>General Disclaimer</t>
  </si>
  <si>
    <t>The OBBA tax law limits described below depend on your individual tax situation. These examples are for illustration only. Please consult your tax advisor to understand how these rules apply to you.</t>
  </si>
  <si>
    <t xml:space="preserve">Starting in 2026, only the portion of your charitable contributions that exceeds 0.5% of your adjusted gross income (AGI) will be deductible. Highlighted below is the example's nondeductible amount.  Consult your tax advisor about your tax situation. </t>
  </si>
  <si>
    <t xml:space="preserve">Starting in 2026, only the portion of your charitable contributions that exceeds 0.5% of your adjusted gross income (AGI) will be deductible. Highlighted below is the example's nondeductible amount.  Consult your tax advisor about your tax situation.  </t>
  </si>
  <si>
    <t>A "high income taxpayer" is defined as any individual whose taxable income exceeds $640,600 single/$768,700 married filing joint (MFJ).</t>
  </si>
  <si>
    <t>Starting in 2026, "high income taxpayers" are subject to an overall reduction in itemized deductions by 2/37 (approximately 5.4%) of the lesser of:</t>
  </si>
  <si>
    <t>Starting in 2026, high income taxpayers are subject to an overall reduction in itemized deductions by 2/37 (approximately 5.4%) of the lesser of:</t>
  </si>
  <si>
    <t>2027 GA individual income tax rate</t>
  </si>
  <si>
    <t>State and local tax (SALT) itemized deduction is capped at $40,804 for joint filers under OBBBA for 2027, subject to phase-out beginning at MAGI of $510,050.</t>
  </si>
  <si>
    <t>Refer to 2026 federal income tax brackets for calculations. (2027 tax brackets will likely be published Oct or Nov 2026.)</t>
  </si>
  <si>
    <t>OBBBA – New Charitable Donation Limitation</t>
  </si>
  <si>
    <t>OBBBA – New Itemized Deduction Limitation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</si>
</sst>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sz val="11"/>
      <color theme="1"/>
      <name val="Calibri"/>
      <family val="2"/>
    </font>
    <font>
      <b/>
      <sz val="11"/>
      <color theme="1"/>
      <name val="Calibri"/>
      <family val="2"/>
    </font>
    <font>
      <u/>
      <sz val="11"/>
      <color theme="1"/>
      <name val="Calibri"/>
      <family val="2"/>
    </font>
    <font>
      <b/>
      <sz val="11"/>
      <color rgb="FFC00000"/>
      <name val="Calibri"/>
      <family val="2"/>
    </font>
    <font>
      <b/>
      <sz val="16"/>
      <color theme="1"/>
      <name val="Calibri"/>
      <family val="2"/>
    </font>
    <font>
      <sz val="11"/>
      <name val="Calibri"/>
      <family val="2"/>
    </font>
    <font>
      <u/>
      <sz val="11"/>
      <name val="Calibri"/>
      <family val="2"/>
    </font>
    <font>
      <sz val="10.5"/>
      <color rgb="FF000000"/>
      <name val="Arial"/>
      <family val="2"/>
    </font>
    <font>
      <sz val="11"/>
      <color rgb="FF000000"/>
      <name val="Calibri"/>
      <family val="2"/>
    </font>
    <font>
      <b/>
      <sz val="11"/>
      <color rgb="FF000000"/>
      <name val="Calibri"/>
      <family val="2"/>
    </font>
  </fonts>
  <fills count="7">
    <fill>
      <patternFill patternType="none"/>
    </fill>
    <fill>
      <patternFill patternType="gray125"/>
    </fill>
    <fill>
      <patternFill patternType="solid">
        <fgColor theme="2"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8">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 fillId="0" borderId="0" xfId="0" applyFont="1"/>
    <xf numFmtId="0" fontId="4" fillId="0" borderId="0" xfId="0" applyFont="1"/>
    <xf numFmtId="164" fontId="2" fillId="0" borderId="0" xfId="1" applyNumberFormat="1" applyFont="1"/>
    <xf numFmtId="0" fontId="2" fillId="0" borderId="0" xfId="1" applyNumberFormat="1" applyFont="1"/>
    <xf numFmtId="0" fontId="2" fillId="0" borderId="0" xfId="1" applyNumberFormat="1" applyFont="1" applyAlignment="1">
      <alignment horizontal="right"/>
    </xf>
    <xf numFmtId="10" fontId="2" fillId="0" borderId="0" xfId="2" applyNumberFormat="1" applyFont="1"/>
    <xf numFmtId="164" fontId="2" fillId="0" borderId="1" xfId="1" applyNumberFormat="1" applyFont="1" applyBorder="1"/>
    <xf numFmtId="164" fontId="2" fillId="0" borderId="0" xfId="1" applyNumberFormat="1" applyFont="1" applyBorder="1"/>
    <xf numFmtId="0" fontId="2" fillId="0" borderId="0" xfId="0" applyFont="1" applyAlignment="1">
      <alignment horizontal="left" indent="2"/>
    </xf>
    <xf numFmtId="164" fontId="2" fillId="0" borderId="0" xfId="1" applyNumberFormat="1" applyFont="1" applyFill="1"/>
    <xf numFmtId="0" fontId="5" fillId="0" borderId="0" xfId="0" applyFont="1"/>
    <xf numFmtId="0" fontId="2" fillId="0" borderId="0" xfId="1" applyNumberFormat="1" applyFont="1" applyFill="1"/>
    <xf numFmtId="0" fontId="2" fillId="0" borderId="0" xfId="1" applyNumberFormat="1" applyFont="1" applyFill="1" applyAlignment="1">
      <alignment horizontal="right"/>
    </xf>
    <xf numFmtId="10" fontId="2" fillId="0" borderId="0" xfId="2" applyNumberFormat="1" applyFont="1" applyFill="1"/>
    <xf numFmtId="164" fontId="3" fillId="0" borderId="0" xfId="1" applyNumberFormat="1" applyFont="1" applyFill="1" applyAlignment="1">
      <alignment horizontal="center" vertical="center" wrapText="1"/>
    </xf>
    <xf numFmtId="164" fontId="2" fillId="0" borderId="0" xfId="1" applyNumberFormat="1" applyFont="1" applyFill="1" applyBorder="1"/>
    <xf numFmtId="164" fontId="2" fillId="2" borderId="0" xfId="1" applyNumberFormat="1" applyFont="1" applyFill="1" applyBorder="1"/>
    <xf numFmtId="0" fontId="3" fillId="0" borderId="0" xfId="0" applyFont="1"/>
    <xf numFmtId="43" fontId="2" fillId="0" borderId="0" xfId="0" applyNumberFormat="1" applyFont="1"/>
    <xf numFmtId="164" fontId="2" fillId="0" borderId="0" xfId="1" applyNumberFormat="1" applyFont="1" applyFill="1" applyAlignment="1">
      <alignment horizontal="center"/>
    </xf>
    <xf numFmtId="0" fontId="2" fillId="0" borderId="0" xfId="0" applyFont="1" applyAlignment="1">
      <alignment horizontal="left" vertical="top" wrapText="1"/>
    </xf>
    <xf numFmtId="164" fontId="2" fillId="0" borderId="0" xfId="0" applyNumberFormat="1" applyFont="1"/>
    <xf numFmtId="0" fontId="6" fillId="0" borderId="0" xfId="0" applyFont="1"/>
    <xf numFmtId="0" fontId="5" fillId="0" borderId="0" xfId="0" applyFont="1" applyAlignment="1">
      <alignment horizontal="center"/>
    </xf>
    <xf numFmtId="10" fontId="2" fillId="0" borderId="0" xfId="2" applyNumberFormat="1" applyFont="1" applyBorder="1"/>
    <xf numFmtId="164" fontId="2" fillId="0" borderId="0" xfId="1" applyNumberFormat="1" applyFont="1" applyFill="1" applyAlignment="1">
      <alignment horizontal="center" wrapText="1"/>
    </xf>
    <xf numFmtId="164" fontId="5" fillId="0" borderId="0" xfId="1" applyNumberFormat="1" applyFont="1" applyFill="1"/>
    <xf numFmtId="164" fontId="3" fillId="2" borderId="0" xfId="1" applyNumberFormat="1" applyFont="1" applyFill="1" applyBorder="1" applyAlignment="1">
      <alignment horizontal="center" vertical="center" wrapText="1"/>
    </xf>
    <xf numFmtId="164" fontId="3" fillId="0" borderId="5" xfId="1" applyNumberFormat="1" applyFont="1" applyBorder="1" applyAlignment="1">
      <alignment horizontal="center" vertical="center" wrapText="1"/>
    </xf>
    <xf numFmtId="164" fontId="3" fillId="0" borderId="0" xfId="1" applyNumberFormat="1" applyFont="1" applyBorder="1" applyAlignment="1">
      <alignment horizontal="center" vertical="center" wrapText="1"/>
    </xf>
    <xf numFmtId="164" fontId="3" fillId="0" borderId="6" xfId="1" applyNumberFormat="1" applyFont="1" applyBorder="1" applyAlignment="1">
      <alignment horizontal="center" vertical="center" wrapText="1"/>
    </xf>
    <xf numFmtId="0" fontId="2" fillId="0" borderId="5" xfId="0" applyFont="1" applyBorder="1"/>
    <xf numFmtId="164" fontId="2" fillId="0" borderId="6" xfId="1" applyNumberFormat="1" applyFont="1" applyBorder="1"/>
    <xf numFmtId="164" fontId="2" fillId="0" borderId="5" xfId="1" applyNumberFormat="1" applyFont="1" applyBorder="1"/>
    <xf numFmtId="164" fontId="2" fillId="0" borderId="7" xfId="1" applyNumberFormat="1" applyFont="1" applyBorder="1"/>
    <xf numFmtId="0" fontId="2" fillId="0" borderId="6" xfId="0" applyFont="1" applyBorder="1"/>
    <xf numFmtId="164" fontId="2" fillId="0" borderId="8" xfId="1" applyNumberFormat="1" applyFont="1" applyBorder="1"/>
    <xf numFmtId="164" fontId="2" fillId="0" borderId="6" xfId="1" applyNumberFormat="1" applyFont="1" applyFill="1" applyBorder="1"/>
    <xf numFmtId="164" fontId="2" fillId="0" borderId="0" xfId="1" applyNumberFormat="1" applyFont="1" applyBorder="1" applyAlignment="1">
      <alignment horizontal="center"/>
    </xf>
    <xf numFmtId="164" fontId="2" fillId="0" borderId="6" xfId="1" applyNumberFormat="1" applyFont="1" applyBorder="1" applyAlignment="1">
      <alignment horizontal="center"/>
    </xf>
    <xf numFmtId="164" fontId="2" fillId="0" borderId="9" xfId="1" applyNumberFormat="1" applyFont="1" applyBorder="1"/>
    <xf numFmtId="164" fontId="2" fillId="0" borderId="10" xfId="1" applyNumberFormat="1" applyFont="1" applyBorder="1"/>
    <xf numFmtId="164" fontId="2" fillId="2" borderId="10" xfId="1" applyNumberFormat="1" applyFont="1" applyFill="1" applyBorder="1"/>
    <xf numFmtId="164" fontId="5" fillId="0" borderId="11" xfId="1" applyNumberFormat="1" applyFont="1" applyBorder="1"/>
    <xf numFmtId="0" fontId="5" fillId="0" borderId="10" xfId="0" applyFont="1" applyBorder="1"/>
    <xf numFmtId="0" fontId="2" fillId="0" borderId="0" xfId="0" applyFont="1" applyAlignment="1">
      <alignment horizontal="right"/>
    </xf>
    <xf numFmtId="9" fontId="2" fillId="0" borderId="0" xfId="2" applyFont="1" applyFill="1"/>
    <xf numFmtId="164" fontId="5" fillId="0" borderId="0" xfId="1" applyNumberFormat="1" applyFont="1" applyBorder="1"/>
    <xf numFmtId="164" fontId="5" fillId="0" borderId="0" xfId="1" applyNumberFormat="1" applyFont="1" applyFill="1" applyBorder="1"/>
    <xf numFmtId="164" fontId="7" fillId="0" borderId="0" xfId="0" applyNumberFormat="1" applyFont="1"/>
    <xf numFmtId="164" fontId="2" fillId="0" borderId="0" xfId="1" applyNumberFormat="1" applyFont="1" applyBorder="1" applyAlignment="1"/>
    <xf numFmtId="164" fontId="5" fillId="0" borderId="10" xfId="1" applyNumberFormat="1" applyFont="1" applyBorder="1"/>
    <xf numFmtId="164" fontId="2" fillId="0" borderId="0" xfId="2" applyNumberFormat="1" applyFont="1" applyFill="1" applyBorder="1"/>
    <xf numFmtId="164" fontId="2" fillId="2" borderId="0" xfId="1" applyNumberFormat="1" applyFont="1" applyFill="1" applyBorder="1" applyAlignment="1"/>
    <xf numFmtId="164" fontId="2" fillId="0" borderId="1" xfId="1" applyNumberFormat="1" applyFont="1" applyBorder="1" applyAlignment="1">
      <alignment horizontal="center"/>
    </xf>
    <xf numFmtId="0" fontId="8" fillId="0" borderId="2" xfId="0" applyFont="1" applyBorder="1"/>
    <xf numFmtId="164" fontId="2" fillId="0" borderId="3" xfId="1" applyNumberFormat="1" applyFont="1" applyBorder="1"/>
    <xf numFmtId="164" fontId="2" fillId="0" borderId="3" xfId="1" applyNumberFormat="1" applyFont="1" applyBorder="1" applyAlignment="1">
      <alignment vertical="center"/>
    </xf>
    <xf numFmtId="164" fontId="2" fillId="2" borderId="3" xfId="1" applyNumberFormat="1" applyFont="1" applyFill="1" applyBorder="1" applyAlignment="1">
      <alignment vertical="center"/>
    </xf>
    <xf numFmtId="164" fontId="7" fillId="0" borderId="3" xfId="1"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164" fontId="2" fillId="0" borderId="3" xfId="1" applyNumberFormat="1" applyFont="1" applyFill="1" applyBorder="1"/>
    <xf numFmtId="164" fontId="2" fillId="0" borderId="4" xfId="1" applyNumberFormat="1" applyFont="1" applyFill="1" applyBorder="1" applyAlignment="1">
      <alignment horizontal="center" vertical="center" wrapText="1"/>
    </xf>
    <xf numFmtId="0" fontId="7" fillId="0" borderId="5" xfId="0" applyFont="1" applyBorder="1"/>
    <xf numFmtId="0" fontId="5" fillId="0" borderId="9" xfId="0" applyFont="1" applyBorder="1"/>
    <xf numFmtId="9" fontId="2" fillId="2" borderId="10" xfId="2" applyFont="1" applyFill="1" applyBorder="1"/>
    <xf numFmtId="164" fontId="5" fillId="0" borderId="12" xfId="1" applyNumberFormat="1" applyFont="1" applyBorder="1"/>
    <xf numFmtId="9" fontId="2" fillId="0" borderId="10" xfId="2" applyFont="1" applyFill="1" applyBorder="1"/>
    <xf numFmtId="164" fontId="2" fillId="0" borderId="10" xfId="1" applyNumberFormat="1" applyFont="1" applyFill="1" applyBorder="1"/>
    <xf numFmtId="164" fontId="5" fillId="0" borderId="13" xfId="1" applyNumberFormat="1" applyFont="1" applyBorder="1"/>
    <xf numFmtId="0" fontId="4" fillId="3" borderId="2" xfId="0" applyFont="1" applyFill="1" applyBorder="1"/>
    <xf numFmtId="164" fontId="2" fillId="3" borderId="4" xfId="1" applyNumberFormat="1" applyFont="1" applyFill="1" applyBorder="1"/>
    <xf numFmtId="0" fontId="2" fillId="0" borderId="6" xfId="1" applyNumberFormat="1" applyFont="1" applyBorder="1"/>
    <xf numFmtId="0" fontId="2" fillId="0" borderId="6" xfId="1" applyNumberFormat="1" applyFont="1" applyBorder="1" applyAlignment="1">
      <alignment horizontal="right"/>
    </xf>
    <xf numFmtId="0" fontId="5" fillId="0" borderId="5" xfId="0" applyFont="1" applyBorder="1" applyAlignment="1">
      <alignment horizontal="right"/>
    </xf>
    <xf numFmtId="164" fontId="2" fillId="0" borderId="5" xfId="1" applyNumberFormat="1" applyFont="1" applyBorder="1" applyAlignment="1">
      <alignment horizontal="right"/>
    </xf>
    <xf numFmtId="0" fontId="5" fillId="0" borderId="0" xfId="0" applyFont="1" applyAlignment="1">
      <alignment horizontal="right"/>
    </xf>
    <xf numFmtId="164" fontId="2" fillId="0" borderId="0" xfId="1" applyNumberFormat="1" applyFont="1" applyBorder="1" applyAlignment="1">
      <alignment horizontal="right"/>
    </xf>
    <xf numFmtId="164" fontId="7" fillId="0" borderId="6" xfId="0" applyNumberFormat="1" applyFont="1" applyBorder="1"/>
    <xf numFmtId="0" fontId="2" fillId="0" borderId="9" xfId="0" applyFont="1" applyBorder="1"/>
    <xf numFmtId="10" fontId="2" fillId="0" borderId="11" xfId="2" applyNumberFormat="1" applyFont="1" applyFill="1" applyBorder="1"/>
    <xf numFmtId="0" fontId="2" fillId="0" borderId="6" xfId="1" applyNumberFormat="1" applyFont="1" applyFill="1" applyBorder="1"/>
    <xf numFmtId="0" fontId="3" fillId="0" borderId="0" xfId="0" applyFont="1" applyAlignment="1">
      <alignment horizontal="left" vertical="top" wrapText="1"/>
    </xf>
    <xf numFmtId="0" fontId="9" fillId="0" borderId="0" xfId="0" applyFont="1" applyAlignment="1">
      <alignment horizontal="left" vertical="center" indent="2"/>
    </xf>
    <xf numFmtId="0" fontId="2" fillId="0" borderId="0" xfId="0" applyFont="1" applyAlignment="1">
      <alignment horizontal="left"/>
    </xf>
    <xf numFmtId="164" fontId="3" fillId="0" borderId="5" xfId="1" applyNumberFormat="1" applyFont="1" applyBorder="1"/>
    <xf numFmtId="0" fontId="5" fillId="0" borderId="0" xfId="0" applyFont="1" applyAlignment="1">
      <alignment horizontal="left" vertical="top" wrapText="1"/>
    </xf>
    <xf numFmtId="0" fontId="2" fillId="0" borderId="0" xfId="0" applyFont="1" applyAlignment="1">
      <alignment vertical="top" wrapText="1"/>
    </xf>
    <xf numFmtId="0" fontId="2" fillId="0" borderId="10" xfId="0" applyFont="1" applyBorder="1"/>
    <xf numFmtId="0" fontId="2" fillId="0" borderId="11" xfId="0" applyFont="1" applyBorder="1"/>
    <xf numFmtId="0" fontId="5" fillId="0" borderId="14" xfId="0" applyFont="1" applyBorder="1" applyAlignment="1">
      <alignment horizontal="center" vertical="center" wrapText="1"/>
    </xf>
    <xf numFmtId="0" fontId="10" fillId="0" borderId="0" xfId="0" applyFont="1" applyAlignment="1">
      <alignment vertical="center"/>
    </xf>
    <xf numFmtId="164" fontId="3" fillId="6" borderId="5" xfId="1" applyNumberFormat="1" applyFont="1" applyFill="1" applyBorder="1"/>
    <xf numFmtId="164" fontId="2" fillId="6" borderId="0" xfId="1" applyNumberFormat="1" applyFont="1" applyFill="1" applyBorder="1"/>
    <xf numFmtId="164" fontId="2" fillId="6" borderId="5" xfId="1" applyNumberFormat="1" applyFont="1" applyFill="1" applyBorder="1"/>
    <xf numFmtId="164" fontId="3" fillId="6" borderId="0" xfId="1" applyNumberFormat="1" applyFont="1" applyFill="1" applyBorder="1"/>
    <xf numFmtId="0" fontId="11" fillId="0" borderId="0" xfId="0" applyFont="1" applyAlignment="1">
      <alignment horizontal="left" vertical="center"/>
    </xf>
    <xf numFmtId="0" fontId="11" fillId="0" borderId="6" xfId="0" applyFont="1" applyBorder="1" applyAlignment="1">
      <alignment horizontal="left" vertical="center"/>
    </xf>
    <xf numFmtId="0" fontId="3" fillId="0" borderId="10" xfId="0" applyFont="1" applyBorder="1"/>
    <xf numFmtId="0" fontId="3" fillId="0" borderId="11" xfId="0" applyFont="1" applyBorder="1"/>
    <xf numFmtId="164" fontId="2" fillId="0" borderId="5" xfId="1" applyNumberFormat="1" applyFont="1" applyFill="1" applyBorder="1"/>
    <xf numFmtId="164" fontId="2" fillId="0" borderId="17" xfId="1" applyNumberFormat="1" applyFont="1" applyBorder="1"/>
    <xf numFmtId="164" fontId="3" fillId="0" borderId="0" xfId="1" applyNumberFormat="1" applyFont="1" applyBorder="1" applyAlignment="1">
      <alignment horizontal="center" vertical="center" wrapText="1"/>
    </xf>
    <xf numFmtId="164" fontId="3" fillId="0" borderId="6" xfId="1" applyNumberFormat="1" applyFont="1" applyBorder="1" applyAlignment="1">
      <alignment horizontal="center" vertical="center" wrapText="1"/>
    </xf>
    <xf numFmtId="164" fontId="2" fillId="5" borderId="2" xfId="1" applyNumberFormat="1" applyFont="1" applyFill="1" applyBorder="1" applyAlignment="1">
      <alignment horizontal="center" wrapText="1"/>
    </xf>
    <xf numFmtId="164" fontId="2" fillId="5" borderId="3" xfId="1" applyNumberFormat="1" applyFont="1" applyFill="1" applyBorder="1" applyAlignment="1">
      <alignment horizontal="center" wrapText="1"/>
    </xf>
    <xf numFmtId="164" fontId="2" fillId="5" borderId="4" xfId="1" applyNumberFormat="1" applyFont="1" applyFill="1" applyBorder="1" applyAlignment="1">
      <alignment horizontal="center" wrapText="1"/>
    </xf>
    <xf numFmtId="164" fontId="2" fillId="5" borderId="5" xfId="1" applyNumberFormat="1" applyFont="1" applyFill="1" applyBorder="1" applyAlignment="1">
      <alignment horizontal="center" wrapText="1"/>
    </xf>
    <xf numFmtId="164" fontId="2" fillId="5" borderId="0" xfId="1" applyNumberFormat="1" applyFont="1" applyFill="1" applyBorder="1" applyAlignment="1">
      <alignment horizontal="center" wrapText="1"/>
    </xf>
    <xf numFmtId="164" fontId="2" fillId="5" borderId="6" xfId="1" applyNumberFormat="1" applyFont="1" applyFill="1" applyBorder="1" applyAlignment="1">
      <alignment horizontal="center" wrapText="1"/>
    </xf>
    <xf numFmtId="164" fontId="3" fillId="0" borderId="5" xfId="1" applyNumberFormat="1" applyFont="1" applyBorder="1" applyAlignment="1">
      <alignment horizontal="center" vertical="center" wrapText="1"/>
    </xf>
    <xf numFmtId="0" fontId="2" fillId="0" borderId="0" xfId="0" applyFont="1" applyAlignment="1">
      <alignment horizontal="left" vertical="top" wrapText="1"/>
    </xf>
    <xf numFmtId="164" fontId="2" fillId="4" borderId="2" xfId="1" applyNumberFormat="1" applyFont="1" applyFill="1" applyBorder="1" applyAlignment="1">
      <alignment horizontal="center" vertical="center" wrapText="1"/>
    </xf>
    <xf numFmtId="164" fontId="2" fillId="4" borderId="3" xfId="1" applyNumberFormat="1" applyFont="1" applyFill="1" applyBorder="1" applyAlignment="1">
      <alignment horizontal="center" vertical="center" wrapText="1"/>
    </xf>
    <xf numFmtId="164" fontId="2" fillId="4" borderId="4" xfId="1" applyNumberFormat="1" applyFont="1" applyFill="1" applyBorder="1" applyAlignment="1">
      <alignment horizontal="center" vertical="center" wrapText="1"/>
    </xf>
    <xf numFmtId="164" fontId="2" fillId="4" borderId="5" xfId="1" applyNumberFormat="1" applyFont="1" applyFill="1" applyBorder="1" applyAlignment="1">
      <alignment horizontal="center" vertical="center" wrapText="1"/>
    </xf>
    <xf numFmtId="164" fontId="2" fillId="4" borderId="0" xfId="1" applyNumberFormat="1" applyFont="1" applyFill="1" applyBorder="1" applyAlignment="1">
      <alignment horizontal="center" vertical="center" wrapText="1"/>
    </xf>
    <xf numFmtId="164" fontId="2" fillId="4" borderId="6" xfId="1" applyNumberFormat="1" applyFont="1" applyFill="1" applyBorder="1" applyAlignment="1">
      <alignment horizontal="center"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horizontal="left" vertical="center"/>
    </xf>
    <xf numFmtId="0" fontId="10" fillId="0" borderId="6" xfId="0" applyFont="1" applyBorder="1" applyAlignment="1">
      <alignment horizontal="lef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11" fillId="0" borderId="0" xfId="0" applyFont="1" applyAlignment="1">
      <alignment horizontal="left" vertical="center"/>
    </xf>
    <xf numFmtId="0" fontId="11" fillId="0" borderId="6"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2035968</xdr:colOff>
      <xdr:row>68</xdr:row>
      <xdr:rowOff>130968</xdr:rowOff>
    </xdr:from>
    <xdr:to>
      <xdr:col>12</xdr:col>
      <xdr:colOff>327198</xdr:colOff>
      <xdr:row>83</xdr:row>
      <xdr:rowOff>74208</xdr:rowOff>
    </xdr:to>
    <xdr:pic>
      <xdr:nvPicPr>
        <xdr:cNvPr id="3" name="Picture 2">
          <a:extLst>
            <a:ext uri="{FF2B5EF4-FFF2-40B4-BE49-F238E27FC236}">
              <a16:creationId xmlns:a16="http://schemas.microsoft.com/office/drawing/2014/main" id="{9188B2A6-CCD1-775F-6482-DE7E647E90D7}"/>
            </a:ext>
          </a:extLst>
        </xdr:cNvPr>
        <xdr:cNvPicPr>
          <a:picLocks noChangeAspect="1"/>
        </xdr:cNvPicPr>
      </xdr:nvPicPr>
      <xdr:blipFill>
        <a:blip xmlns:r="http://schemas.openxmlformats.org/officeDocument/2006/relationships" r:embed="rId1"/>
        <a:stretch>
          <a:fillRect/>
        </a:stretch>
      </xdr:blipFill>
      <xdr:spPr>
        <a:xfrm>
          <a:off x="2500312" y="10977562"/>
          <a:ext cx="6935168" cy="2791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1107280</xdr:colOff>
      <xdr:row>69</xdr:row>
      <xdr:rowOff>154782</xdr:rowOff>
    </xdr:from>
    <xdr:to>
      <xdr:col>11</xdr:col>
      <xdr:colOff>41448</xdr:colOff>
      <xdr:row>84</xdr:row>
      <xdr:rowOff>91672</xdr:rowOff>
    </xdr:to>
    <xdr:pic>
      <xdr:nvPicPr>
        <xdr:cNvPr id="3" name="Picture 2">
          <a:extLst>
            <a:ext uri="{FF2B5EF4-FFF2-40B4-BE49-F238E27FC236}">
              <a16:creationId xmlns:a16="http://schemas.microsoft.com/office/drawing/2014/main" id="{659E1582-06CF-4880-A56A-32938B82F31E}"/>
            </a:ext>
          </a:extLst>
        </xdr:cNvPr>
        <xdr:cNvPicPr>
          <a:picLocks noChangeAspect="1"/>
        </xdr:cNvPicPr>
      </xdr:nvPicPr>
      <xdr:blipFill>
        <a:blip xmlns:r="http://schemas.openxmlformats.org/officeDocument/2006/relationships" r:embed="rId1"/>
        <a:stretch>
          <a:fillRect/>
        </a:stretch>
      </xdr:blipFill>
      <xdr:spPr>
        <a:xfrm>
          <a:off x="1381124" y="11191876"/>
          <a:ext cx="6935168" cy="2791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70</xdr:row>
      <xdr:rowOff>0</xdr:rowOff>
    </xdr:from>
    <xdr:to>
      <xdr:col>14</xdr:col>
      <xdr:colOff>396255</xdr:colOff>
      <xdr:row>84</xdr:row>
      <xdr:rowOff>130565</xdr:rowOff>
    </xdr:to>
    <xdr:pic>
      <xdr:nvPicPr>
        <xdr:cNvPr id="3" name="Picture 2">
          <a:extLst>
            <a:ext uri="{FF2B5EF4-FFF2-40B4-BE49-F238E27FC236}">
              <a16:creationId xmlns:a16="http://schemas.microsoft.com/office/drawing/2014/main" id="{B96BFCDC-7082-4D42-8844-8C746DD5838F}"/>
            </a:ext>
          </a:extLst>
        </xdr:cNvPr>
        <xdr:cNvPicPr>
          <a:picLocks noChangeAspect="1"/>
        </xdr:cNvPicPr>
      </xdr:nvPicPr>
      <xdr:blipFill>
        <a:blip xmlns:r="http://schemas.openxmlformats.org/officeDocument/2006/relationships" r:embed="rId1"/>
        <a:stretch>
          <a:fillRect/>
        </a:stretch>
      </xdr:blipFill>
      <xdr:spPr>
        <a:xfrm>
          <a:off x="3178969" y="11227594"/>
          <a:ext cx="6935168" cy="2791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1905000</xdr:colOff>
      <xdr:row>69</xdr:row>
      <xdr:rowOff>107156</xdr:rowOff>
    </xdr:from>
    <xdr:to>
      <xdr:col>12</xdr:col>
      <xdr:colOff>205755</xdr:colOff>
      <xdr:row>84</xdr:row>
      <xdr:rowOff>40871</xdr:rowOff>
    </xdr:to>
    <xdr:pic>
      <xdr:nvPicPr>
        <xdr:cNvPr id="3" name="Picture 2">
          <a:extLst>
            <a:ext uri="{FF2B5EF4-FFF2-40B4-BE49-F238E27FC236}">
              <a16:creationId xmlns:a16="http://schemas.microsoft.com/office/drawing/2014/main" id="{0C735B25-C8C4-4EF5-887A-4F8EA4ABC802}"/>
            </a:ext>
          </a:extLst>
        </xdr:cNvPr>
        <xdr:cNvPicPr>
          <a:picLocks noChangeAspect="1"/>
        </xdr:cNvPicPr>
      </xdr:nvPicPr>
      <xdr:blipFill>
        <a:blip xmlns:r="http://schemas.openxmlformats.org/officeDocument/2006/relationships" r:embed="rId1"/>
        <a:stretch>
          <a:fillRect/>
        </a:stretch>
      </xdr:blipFill>
      <xdr:spPr>
        <a:xfrm>
          <a:off x="2178844" y="11560969"/>
          <a:ext cx="6935168" cy="27912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652B-5FB5-463D-8826-E10C9B46D6AA}">
  <dimension ref="A1:V92"/>
  <sheetViews>
    <sheetView showGridLines="0" tabSelected="1" zoomScale="80" zoomScaleNormal="80" workbookViewId="0">
      <selection activeCell="G23" sqref="G23"/>
    </sheetView>
  </sheetViews>
  <sheetFormatPr defaultColWidth="9.109375" defaultRowHeight="14.4" x14ac:dyDescent="0.3"/>
  <cols>
    <col min="1" max="1" width="6.44140625" style="1" bestFit="1" customWidth="1"/>
    <col min="2" max="2" width="43.5546875" style="1" bestFit="1" customWidth="1"/>
    <col min="3" max="4" width="9.5546875" style="3" bestFit="1" customWidth="1"/>
    <col min="5" max="5" width="2.44140625" style="10" customWidth="1"/>
    <col min="6" max="6" width="10.88671875" style="3" bestFit="1" customWidth="1"/>
    <col min="7" max="7" width="9.5546875" style="3" customWidth="1"/>
    <col min="8" max="8" width="2.44140625" style="10" customWidth="1"/>
    <col min="9" max="9" width="10.88671875" style="3" bestFit="1" customWidth="1"/>
    <col min="10" max="10" width="11" style="3" customWidth="1"/>
    <col min="11" max="11" width="9.5546875" style="10" customWidth="1"/>
    <col min="12" max="13" width="9.5546875" style="1" bestFit="1" customWidth="1"/>
    <col min="14" max="14" width="2.5546875" style="1" customWidth="1"/>
    <col min="15" max="15" width="10.109375" style="1" customWidth="1"/>
    <col min="16" max="16" width="9.5546875" style="1" bestFit="1" customWidth="1"/>
    <col min="17" max="17" width="2.44140625" style="10" customWidth="1"/>
    <col min="18" max="18" width="10.88671875" style="3" bestFit="1" customWidth="1"/>
    <col min="19" max="19" width="11" style="3" customWidth="1"/>
    <col min="20" max="21" width="9.109375" style="1"/>
    <col min="22" max="22" width="11.33203125" style="1" bestFit="1" customWidth="1"/>
    <col min="23" max="16384" width="9.109375" style="1"/>
  </cols>
  <sheetData>
    <row r="1" spans="1:19" ht="21" x14ac:dyDescent="0.4">
      <c r="B1" s="23" t="s">
        <v>43</v>
      </c>
    </row>
    <row r="2" spans="1:19" x14ac:dyDescent="0.3">
      <c r="A2" s="18"/>
      <c r="B2" s="112" t="s">
        <v>40</v>
      </c>
      <c r="C2" s="112"/>
      <c r="D2" s="112"/>
      <c r="E2" s="112"/>
      <c r="F2" s="112"/>
      <c r="G2" s="112"/>
      <c r="H2" s="112"/>
      <c r="I2" s="112"/>
      <c r="J2" s="112"/>
      <c r="K2" s="112"/>
      <c r="L2" s="112"/>
      <c r="M2" s="112"/>
      <c r="N2" s="112"/>
      <c r="O2" s="112"/>
      <c r="Q2" s="1"/>
      <c r="R2" s="1"/>
      <c r="S2" s="1"/>
    </row>
    <row r="3" spans="1:19" x14ac:dyDescent="0.3">
      <c r="A3" s="18"/>
      <c r="B3" s="112"/>
      <c r="C3" s="112"/>
      <c r="D3" s="112"/>
      <c r="E3" s="112"/>
      <c r="F3" s="112"/>
      <c r="G3" s="112"/>
      <c r="H3" s="112"/>
      <c r="I3" s="112"/>
      <c r="J3" s="112"/>
      <c r="K3" s="112"/>
      <c r="L3" s="112"/>
      <c r="M3" s="112"/>
      <c r="N3" s="112"/>
      <c r="O3" s="112"/>
      <c r="Q3" s="1"/>
      <c r="R3" s="1"/>
      <c r="S3" s="1"/>
    </row>
    <row r="4" spans="1:19" x14ac:dyDescent="0.3">
      <c r="A4" s="18"/>
      <c r="B4" s="112"/>
      <c r="C4" s="112"/>
      <c r="D4" s="112"/>
      <c r="E4" s="112"/>
      <c r="F4" s="112"/>
      <c r="G4" s="112"/>
      <c r="H4" s="112"/>
      <c r="I4" s="112"/>
      <c r="J4" s="112"/>
      <c r="K4" s="112"/>
      <c r="L4" s="112"/>
      <c r="M4" s="112"/>
      <c r="N4" s="112"/>
      <c r="O4" s="112"/>
      <c r="Q4" s="1"/>
      <c r="R4" s="1"/>
      <c r="S4" s="1"/>
    </row>
    <row r="5" spans="1:19" x14ac:dyDescent="0.3">
      <c r="A5" s="18"/>
      <c r="B5" s="112"/>
      <c r="C5" s="112"/>
      <c r="D5" s="112"/>
      <c r="E5" s="112"/>
      <c r="F5" s="112"/>
      <c r="G5" s="112"/>
      <c r="H5" s="112"/>
      <c r="I5" s="112"/>
      <c r="J5" s="112"/>
      <c r="K5" s="112"/>
      <c r="L5" s="112"/>
      <c r="M5" s="112"/>
      <c r="N5" s="112"/>
      <c r="O5" s="112"/>
      <c r="Q5" s="1"/>
      <c r="R5" s="1"/>
      <c r="S5" s="1"/>
    </row>
    <row r="6" spans="1:19" ht="33" customHeight="1" x14ac:dyDescent="0.3">
      <c r="A6" s="18"/>
      <c r="B6" s="112"/>
      <c r="C6" s="112"/>
      <c r="D6" s="112"/>
      <c r="E6" s="112"/>
      <c r="F6" s="112"/>
      <c r="G6" s="112"/>
      <c r="H6" s="112"/>
      <c r="I6" s="112"/>
      <c r="J6" s="112"/>
      <c r="K6" s="112"/>
      <c r="L6" s="112"/>
      <c r="M6" s="112"/>
      <c r="N6" s="112"/>
      <c r="O6" s="112"/>
      <c r="Q6" s="1"/>
      <c r="R6" s="1"/>
      <c r="S6" s="1"/>
    </row>
    <row r="7" spans="1:19" ht="15" customHeight="1" thickBot="1" x14ac:dyDescent="0.35">
      <c r="A7" s="18"/>
      <c r="B7" s="21"/>
      <c r="C7" s="21"/>
      <c r="D7" s="21"/>
      <c r="E7" s="21"/>
      <c r="F7" s="21"/>
      <c r="G7" s="21"/>
      <c r="H7" s="21"/>
      <c r="I7" s="21"/>
      <c r="J7" s="21"/>
      <c r="K7" s="21"/>
      <c r="L7" s="21"/>
      <c r="M7" s="21"/>
      <c r="N7" s="21"/>
      <c r="O7" s="21"/>
      <c r="Q7" s="1"/>
      <c r="R7" s="1"/>
      <c r="S7" s="1"/>
    </row>
    <row r="8" spans="1:19" ht="32.25" customHeight="1" thickBot="1" x14ac:dyDescent="0.35">
      <c r="A8" s="18"/>
      <c r="B8" s="91" t="s">
        <v>57</v>
      </c>
      <c r="C8" s="119" t="s">
        <v>58</v>
      </c>
      <c r="D8" s="119"/>
      <c r="E8" s="119"/>
      <c r="F8" s="119"/>
      <c r="G8" s="119"/>
      <c r="H8" s="119"/>
      <c r="I8" s="119"/>
      <c r="J8" s="119"/>
      <c r="K8" s="119"/>
      <c r="L8" s="119"/>
      <c r="M8" s="119"/>
      <c r="N8" s="119"/>
      <c r="O8" s="120"/>
      <c r="P8" s="88"/>
      <c r="Q8" s="1"/>
      <c r="R8" s="1"/>
      <c r="S8" s="1"/>
    </row>
    <row r="9" spans="1:19" ht="15" customHeight="1" thickBot="1" x14ac:dyDescent="0.35">
      <c r="A9" s="18"/>
      <c r="B9" s="87"/>
      <c r="C9" s="21"/>
      <c r="D9" s="21"/>
      <c r="E9" s="21"/>
      <c r="F9" s="21"/>
      <c r="G9" s="21"/>
      <c r="H9" s="21"/>
      <c r="I9" s="21"/>
      <c r="J9" s="21"/>
      <c r="K9" s="21"/>
      <c r="L9" s="21"/>
      <c r="M9" s="21"/>
      <c r="N9" s="21"/>
      <c r="O9" s="21"/>
      <c r="P9" s="21"/>
      <c r="Q9" s="1"/>
      <c r="R9" s="1"/>
      <c r="S9" s="1"/>
    </row>
    <row r="10" spans="1:19" ht="62.25" customHeight="1" thickBot="1" x14ac:dyDescent="0.35">
      <c r="A10" s="18"/>
      <c r="B10" s="91" t="s">
        <v>67</v>
      </c>
      <c r="C10" s="119" t="s">
        <v>59</v>
      </c>
      <c r="D10" s="119"/>
      <c r="E10" s="119"/>
      <c r="F10" s="119"/>
      <c r="G10" s="119"/>
      <c r="H10" s="119"/>
      <c r="I10" s="119"/>
      <c r="J10" s="119"/>
      <c r="K10" s="119"/>
      <c r="L10" s="119"/>
      <c r="M10" s="119"/>
      <c r="N10" s="119"/>
      <c r="O10" s="120"/>
      <c r="Q10" s="1"/>
      <c r="R10" s="1"/>
      <c r="S10" s="1"/>
    </row>
    <row r="11" spans="1:19" ht="15" customHeight="1" thickBot="1" x14ac:dyDescent="0.35">
      <c r="A11" s="18"/>
      <c r="B11" s="83"/>
      <c r="C11" s="21"/>
      <c r="D11" s="21"/>
      <c r="E11" s="21"/>
      <c r="F11" s="21"/>
      <c r="G11" s="21"/>
      <c r="H11" s="21"/>
      <c r="I11" s="21"/>
      <c r="J11" s="21"/>
      <c r="K11" s="21"/>
      <c r="L11" s="21"/>
      <c r="M11" s="21"/>
      <c r="N11" s="21"/>
      <c r="O11" s="21"/>
      <c r="Q11" s="1"/>
      <c r="R11" s="1"/>
      <c r="S11" s="1"/>
    </row>
    <row r="12" spans="1:19" ht="32.25" customHeight="1" x14ac:dyDescent="0.3">
      <c r="A12" s="18"/>
      <c r="B12" s="123" t="s">
        <v>68</v>
      </c>
      <c r="C12" s="126" t="s">
        <v>62</v>
      </c>
      <c r="D12" s="126"/>
      <c r="E12" s="126"/>
      <c r="F12" s="126"/>
      <c r="G12" s="126"/>
      <c r="H12" s="126"/>
      <c r="I12" s="126"/>
      <c r="J12" s="126"/>
      <c r="K12" s="126"/>
      <c r="L12" s="126"/>
      <c r="M12" s="126"/>
      <c r="N12" s="126"/>
      <c r="O12" s="127"/>
      <c r="P12" s="85"/>
      <c r="Q12" s="21"/>
      <c r="R12" s="21"/>
      <c r="S12" s="21"/>
    </row>
    <row r="13" spans="1:19" x14ac:dyDescent="0.3">
      <c r="A13" s="18"/>
      <c r="B13" s="124"/>
      <c r="C13" s="97" t="s">
        <v>53</v>
      </c>
      <c r="D13" s="97"/>
      <c r="E13" s="97"/>
      <c r="F13" s="97"/>
      <c r="G13" s="97"/>
      <c r="H13" s="97"/>
      <c r="I13" s="97"/>
      <c r="J13" s="97"/>
      <c r="K13" s="97"/>
      <c r="L13" s="97"/>
      <c r="M13" s="97"/>
      <c r="N13" s="97"/>
      <c r="O13" s="98"/>
      <c r="P13" s="85"/>
      <c r="Q13" s="21"/>
      <c r="R13" s="21"/>
      <c r="S13" s="21"/>
    </row>
    <row r="14" spans="1:19" x14ac:dyDescent="0.3">
      <c r="A14" s="18"/>
      <c r="B14" s="124"/>
      <c r="C14" s="97" t="s">
        <v>54</v>
      </c>
      <c r="D14" s="97"/>
      <c r="E14" s="97"/>
      <c r="F14" s="97"/>
      <c r="G14" s="97"/>
      <c r="H14" s="97"/>
      <c r="I14" s="97"/>
      <c r="J14" s="97"/>
      <c r="K14" s="97"/>
      <c r="L14" s="97"/>
      <c r="M14" s="97"/>
      <c r="N14" s="97"/>
      <c r="O14" s="98"/>
      <c r="P14" s="85"/>
      <c r="Q14" s="21"/>
      <c r="R14" s="21"/>
      <c r="S14" s="21"/>
    </row>
    <row r="15" spans="1:19" x14ac:dyDescent="0.3">
      <c r="A15" s="18"/>
      <c r="B15" s="124"/>
      <c r="C15" s="130" t="s">
        <v>50</v>
      </c>
      <c r="D15" s="130"/>
      <c r="E15" s="130"/>
      <c r="F15" s="130"/>
      <c r="G15" s="130"/>
      <c r="H15" s="130"/>
      <c r="I15" s="130"/>
      <c r="J15" s="130"/>
      <c r="K15" s="130"/>
      <c r="L15" s="130"/>
      <c r="M15" s="130"/>
      <c r="N15" s="130"/>
      <c r="O15" s="131"/>
      <c r="P15" s="92"/>
      <c r="Q15" s="21"/>
      <c r="R15" s="21"/>
      <c r="S15" s="21"/>
    </row>
    <row r="16" spans="1:19" x14ac:dyDescent="0.3">
      <c r="A16" s="18"/>
      <c r="B16" s="124"/>
      <c r="C16" s="121"/>
      <c r="D16" s="121"/>
      <c r="E16" s="121"/>
      <c r="F16" s="121"/>
      <c r="G16" s="121"/>
      <c r="H16" s="121"/>
      <c r="I16" s="121"/>
      <c r="J16" s="121"/>
      <c r="K16" s="121"/>
      <c r="L16" s="121"/>
      <c r="M16" s="121"/>
      <c r="N16" s="121"/>
      <c r="O16" s="122"/>
      <c r="Q16" s="21"/>
      <c r="R16" s="21"/>
      <c r="S16" s="21"/>
    </row>
    <row r="17" spans="1:19" ht="18" customHeight="1" x14ac:dyDescent="0.3">
      <c r="A17" s="18"/>
      <c r="B17" s="124"/>
      <c r="C17" s="128" t="s">
        <v>61</v>
      </c>
      <c r="D17" s="128"/>
      <c r="E17" s="128"/>
      <c r="F17" s="128"/>
      <c r="G17" s="128"/>
      <c r="H17" s="128"/>
      <c r="I17" s="128"/>
      <c r="J17" s="128"/>
      <c r="K17" s="128"/>
      <c r="L17" s="128"/>
      <c r="M17" s="128"/>
      <c r="N17" s="128"/>
      <c r="O17" s="129"/>
      <c r="P17" s="88"/>
      <c r="Q17" s="88"/>
      <c r="R17" s="88"/>
      <c r="S17" s="21"/>
    </row>
    <row r="18" spans="1:19" ht="29.25" customHeight="1" x14ac:dyDescent="0.3">
      <c r="A18" s="18"/>
      <c r="B18" s="124"/>
      <c r="C18" s="128"/>
      <c r="D18" s="128"/>
      <c r="E18" s="128"/>
      <c r="F18" s="128"/>
      <c r="G18" s="128"/>
      <c r="H18" s="128"/>
      <c r="I18" s="128"/>
      <c r="J18" s="128"/>
      <c r="K18" s="128"/>
      <c r="L18" s="128"/>
      <c r="M18" s="128"/>
      <c r="N18" s="128"/>
      <c r="O18" s="129"/>
      <c r="P18" s="88"/>
      <c r="Q18" s="88"/>
      <c r="R18" s="88"/>
      <c r="S18" s="21"/>
    </row>
    <row r="19" spans="1:19" ht="15" thickBot="1" x14ac:dyDescent="0.35">
      <c r="A19" s="18"/>
      <c r="B19" s="125"/>
      <c r="C19" s="99" t="s">
        <v>51</v>
      </c>
      <c r="D19" s="99"/>
      <c r="E19" s="99"/>
      <c r="F19" s="99"/>
      <c r="G19" s="99"/>
      <c r="H19" s="99"/>
      <c r="I19" s="99"/>
      <c r="J19" s="99"/>
      <c r="K19" s="99"/>
      <c r="L19" s="99"/>
      <c r="M19" s="99"/>
      <c r="N19" s="99"/>
      <c r="O19" s="100"/>
      <c r="Q19" s="21"/>
      <c r="R19" s="21"/>
      <c r="S19" s="21"/>
    </row>
    <row r="20" spans="1:19" x14ac:dyDescent="0.3">
      <c r="A20" s="18"/>
      <c r="B20" s="21"/>
      <c r="C20" s="1"/>
      <c r="D20" s="1"/>
      <c r="E20" s="1"/>
      <c r="F20" s="1"/>
      <c r="G20" s="1"/>
      <c r="H20" s="1"/>
      <c r="I20" s="1"/>
      <c r="J20" s="1"/>
      <c r="K20" s="1"/>
      <c r="Q20" s="21"/>
      <c r="R20" s="21"/>
      <c r="S20" s="21"/>
    </row>
    <row r="21" spans="1:19" ht="15" thickBot="1" x14ac:dyDescent="0.35">
      <c r="A21" s="18"/>
      <c r="B21" s="21"/>
      <c r="C21" s="84"/>
      <c r="D21" s="21"/>
      <c r="E21" s="21"/>
      <c r="F21" s="21"/>
      <c r="G21" s="21"/>
      <c r="H21" s="21"/>
      <c r="I21" s="21"/>
      <c r="J21" s="21"/>
      <c r="K21" s="21"/>
      <c r="L21" s="21"/>
      <c r="M21" s="21"/>
      <c r="N21" s="21"/>
      <c r="O21" s="21"/>
      <c r="Q21" s="21"/>
      <c r="R21" s="21"/>
      <c r="S21" s="21"/>
    </row>
    <row r="22" spans="1:19" x14ac:dyDescent="0.3">
      <c r="B22" s="71" t="s">
        <v>3</v>
      </c>
      <c r="C22" s="72"/>
    </row>
    <row r="23" spans="1:19" x14ac:dyDescent="0.3">
      <c r="A23" s="2"/>
      <c r="B23" s="32" t="s">
        <v>5</v>
      </c>
      <c r="C23" s="82">
        <v>2027</v>
      </c>
      <c r="D23" s="4"/>
      <c r="E23" s="12"/>
      <c r="H23" s="12"/>
      <c r="Q23" s="12"/>
    </row>
    <row r="24" spans="1:19" x14ac:dyDescent="0.3">
      <c r="A24" s="2"/>
      <c r="B24" s="32" t="s">
        <v>6</v>
      </c>
      <c r="C24" s="74" t="s">
        <v>7</v>
      </c>
      <c r="D24" s="5"/>
      <c r="E24" s="13"/>
      <c r="H24" s="13"/>
      <c r="Q24" s="13"/>
    </row>
    <row r="25" spans="1:19" x14ac:dyDescent="0.3">
      <c r="B25" s="32" t="s">
        <v>4</v>
      </c>
      <c r="C25" s="33">
        <v>375000</v>
      </c>
    </row>
    <row r="26" spans="1:19" ht="15" thickBot="1" x14ac:dyDescent="0.35">
      <c r="B26" s="80" t="s">
        <v>64</v>
      </c>
      <c r="C26" s="81">
        <v>4.99E-2</v>
      </c>
      <c r="D26" s="6"/>
      <c r="E26" s="14"/>
      <c r="H26" s="14"/>
      <c r="Q26" s="14"/>
    </row>
    <row r="27" spans="1:19" ht="15" thickBot="1" x14ac:dyDescent="0.35">
      <c r="C27" s="25"/>
      <c r="D27" s="6"/>
      <c r="E27" s="14"/>
      <c r="H27" s="14"/>
      <c r="Q27" s="14"/>
    </row>
    <row r="28" spans="1:19" ht="15" customHeight="1" x14ac:dyDescent="0.3">
      <c r="C28" s="113" t="s">
        <v>23</v>
      </c>
      <c r="D28" s="114"/>
      <c r="E28" s="114"/>
      <c r="F28" s="114"/>
      <c r="G28" s="114"/>
      <c r="H28" s="114"/>
      <c r="I28" s="114"/>
      <c r="J28" s="115"/>
      <c r="K28" s="26"/>
      <c r="L28" s="105" t="s">
        <v>34</v>
      </c>
      <c r="M28" s="106"/>
      <c r="N28" s="106"/>
      <c r="O28" s="106"/>
      <c r="P28" s="106"/>
      <c r="Q28" s="106"/>
      <c r="R28" s="106"/>
      <c r="S28" s="107"/>
    </row>
    <row r="29" spans="1:19" x14ac:dyDescent="0.3">
      <c r="C29" s="116"/>
      <c r="D29" s="117"/>
      <c r="E29" s="117"/>
      <c r="F29" s="117"/>
      <c r="G29" s="117"/>
      <c r="H29" s="117"/>
      <c r="I29" s="117"/>
      <c r="J29" s="118"/>
      <c r="K29" s="26"/>
      <c r="L29" s="108"/>
      <c r="M29" s="109"/>
      <c r="N29" s="109"/>
      <c r="O29" s="109"/>
      <c r="P29" s="109"/>
      <c r="Q29" s="109"/>
      <c r="R29" s="109"/>
      <c r="S29" s="110"/>
    </row>
    <row r="30" spans="1:19" ht="45" customHeight="1" x14ac:dyDescent="0.3">
      <c r="C30" s="111" t="s">
        <v>0</v>
      </c>
      <c r="D30" s="103"/>
      <c r="E30" s="28"/>
      <c r="F30" s="103" t="s">
        <v>1</v>
      </c>
      <c r="G30" s="103"/>
      <c r="H30" s="28"/>
      <c r="I30" s="103" t="s">
        <v>36</v>
      </c>
      <c r="J30" s="104"/>
      <c r="K30" s="15"/>
      <c r="L30" s="111" t="s">
        <v>0</v>
      </c>
      <c r="M30" s="103"/>
      <c r="N30" s="28"/>
      <c r="O30" s="103" t="s">
        <v>1</v>
      </c>
      <c r="P30" s="103"/>
      <c r="Q30" s="28"/>
      <c r="R30" s="103" t="s">
        <v>36</v>
      </c>
      <c r="S30" s="104"/>
    </row>
    <row r="31" spans="1:19" x14ac:dyDescent="0.3">
      <c r="B31" s="2" t="s">
        <v>2</v>
      </c>
      <c r="C31" s="29"/>
      <c r="D31" s="30"/>
      <c r="E31" s="28"/>
      <c r="F31" s="30"/>
      <c r="G31" s="30"/>
      <c r="H31" s="28"/>
      <c r="I31" s="30"/>
      <c r="J31" s="31"/>
      <c r="K31" s="15"/>
      <c r="L31" s="29"/>
      <c r="M31" s="30"/>
      <c r="N31" s="28"/>
      <c r="O31" s="30"/>
      <c r="P31" s="30"/>
      <c r="Q31" s="28"/>
      <c r="R31" s="30"/>
      <c r="S31" s="31"/>
    </row>
    <row r="32" spans="1:19" x14ac:dyDescent="0.3">
      <c r="B32" s="1" t="s">
        <v>9</v>
      </c>
      <c r="C32" s="34">
        <f>C25</f>
        <v>375000</v>
      </c>
      <c r="D32" s="8"/>
      <c r="E32" s="17"/>
      <c r="F32" s="8">
        <f>C32</f>
        <v>375000</v>
      </c>
      <c r="G32" s="8"/>
      <c r="H32" s="17"/>
      <c r="I32" s="8">
        <f>F32</f>
        <v>375000</v>
      </c>
      <c r="J32" s="33"/>
      <c r="L32" s="34">
        <f>C25</f>
        <v>375000</v>
      </c>
      <c r="M32" s="8"/>
      <c r="N32" s="17"/>
      <c r="O32" s="8">
        <f>L32</f>
        <v>375000</v>
      </c>
      <c r="P32" s="8"/>
      <c r="Q32" s="17"/>
      <c r="R32" s="8">
        <f>O32</f>
        <v>375000</v>
      </c>
      <c r="S32" s="33"/>
    </row>
    <row r="33" spans="2:19" x14ac:dyDescent="0.3">
      <c r="B33" s="9" t="s">
        <v>38</v>
      </c>
      <c r="C33" s="34">
        <v>0</v>
      </c>
      <c r="D33" s="8"/>
      <c r="E33" s="17"/>
      <c r="F33" s="8">
        <v>0</v>
      </c>
      <c r="G33" s="8"/>
      <c r="H33" s="17"/>
      <c r="I33" s="8">
        <f>F34*0.75</f>
        <v>-14034.375</v>
      </c>
      <c r="J33" s="33"/>
      <c r="L33" s="34">
        <v>0</v>
      </c>
      <c r="M33" s="8"/>
      <c r="N33" s="17"/>
      <c r="O33" s="8">
        <v>0</v>
      </c>
      <c r="P33" s="8"/>
      <c r="Q33" s="17"/>
      <c r="R33" s="8">
        <f>O34*0.75</f>
        <v>-14034.375</v>
      </c>
      <c r="S33" s="33"/>
    </row>
    <row r="34" spans="2:19" x14ac:dyDescent="0.3">
      <c r="B34" s="9" t="s">
        <v>39</v>
      </c>
      <c r="C34" s="34">
        <v>0</v>
      </c>
      <c r="D34" s="8"/>
      <c r="E34" s="17"/>
      <c r="F34" s="8">
        <f>-F32*C26</f>
        <v>-18712.5</v>
      </c>
      <c r="G34" s="8"/>
      <c r="H34" s="17"/>
      <c r="I34" s="8">
        <f>-(I32*$C$26)-I33</f>
        <v>-4678.125</v>
      </c>
      <c r="J34" s="33"/>
      <c r="K34" s="16"/>
      <c r="L34" s="34">
        <v>0</v>
      </c>
      <c r="M34" s="8"/>
      <c r="N34" s="17"/>
      <c r="O34" s="8">
        <f>-O32*C26</f>
        <v>-18712.5</v>
      </c>
      <c r="P34" s="8"/>
      <c r="Q34" s="17"/>
      <c r="R34" s="8">
        <f>-(R32*$C$26)-R33</f>
        <v>-4678.125</v>
      </c>
      <c r="S34" s="33"/>
    </row>
    <row r="35" spans="2:19" x14ac:dyDescent="0.3">
      <c r="B35" s="9" t="s">
        <v>4</v>
      </c>
      <c r="C35" s="34"/>
      <c r="D35" s="8">
        <f>SUM(C32:C34)</f>
        <v>375000</v>
      </c>
      <c r="E35" s="17"/>
      <c r="F35" s="8"/>
      <c r="G35" s="8">
        <f>SUM(F32:F34)</f>
        <v>356287.5</v>
      </c>
      <c r="H35" s="17"/>
      <c r="I35" s="8"/>
      <c r="J35" s="33">
        <f>SUM(I32:I34)</f>
        <v>356287.5</v>
      </c>
      <c r="L35" s="34"/>
      <c r="M35" s="8">
        <f>SUM(L32:L34)</f>
        <v>375000</v>
      </c>
      <c r="N35" s="17"/>
      <c r="O35" s="8"/>
      <c r="P35" s="8">
        <f>SUM(O32:O34)</f>
        <v>356287.5</v>
      </c>
      <c r="Q35" s="17"/>
      <c r="R35" s="8"/>
      <c r="S35" s="33">
        <f>SUM(R32:R34)</f>
        <v>356287.5</v>
      </c>
    </row>
    <row r="36" spans="2:19" x14ac:dyDescent="0.3">
      <c r="B36" s="1" t="s">
        <v>10</v>
      </c>
      <c r="C36" s="34"/>
      <c r="D36" s="7">
        <f>SUM(D32:D35)</f>
        <v>375000</v>
      </c>
      <c r="E36" s="17"/>
      <c r="F36" s="8"/>
      <c r="G36" s="7">
        <f>SUM(G32:G35)</f>
        <v>356287.5</v>
      </c>
      <c r="H36" s="17"/>
      <c r="I36" s="8"/>
      <c r="J36" s="35">
        <f>SUM(J32:J35)</f>
        <v>356287.5</v>
      </c>
      <c r="K36" s="16"/>
      <c r="L36" s="34"/>
      <c r="M36" s="7">
        <f>SUM(M32:M35)</f>
        <v>375000</v>
      </c>
      <c r="N36" s="17"/>
      <c r="O36" s="8"/>
      <c r="P36" s="7">
        <f>SUM(P32:P35)</f>
        <v>356287.5</v>
      </c>
      <c r="Q36" s="17"/>
      <c r="R36" s="8"/>
      <c r="S36" s="35">
        <f>SUM(S32:S35)</f>
        <v>356287.5</v>
      </c>
    </row>
    <row r="37" spans="2:19" x14ac:dyDescent="0.3">
      <c r="C37" s="34"/>
      <c r="D37" s="8"/>
      <c r="E37" s="17"/>
      <c r="F37" s="8"/>
      <c r="G37" s="8"/>
      <c r="H37" s="17"/>
      <c r="I37" s="8"/>
      <c r="J37" s="33"/>
      <c r="L37" s="34"/>
      <c r="M37" s="8"/>
      <c r="N37" s="17"/>
      <c r="O37" s="8"/>
      <c r="P37" s="8"/>
      <c r="Q37" s="17"/>
      <c r="R37" s="8"/>
      <c r="S37" s="33"/>
    </row>
    <row r="38" spans="2:19" x14ac:dyDescent="0.3">
      <c r="B38" s="2" t="s">
        <v>21</v>
      </c>
      <c r="C38" s="34"/>
      <c r="D38" s="8"/>
      <c r="E38" s="17"/>
      <c r="F38" s="8"/>
      <c r="G38" s="8"/>
      <c r="H38" s="17"/>
      <c r="I38" s="8"/>
      <c r="J38" s="33"/>
      <c r="L38" s="34"/>
      <c r="M38" s="8"/>
      <c r="N38" s="17"/>
      <c r="O38" s="8"/>
      <c r="P38" s="8"/>
      <c r="Q38" s="17"/>
      <c r="R38" s="8"/>
      <c r="S38" s="33"/>
    </row>
    <row r="39" spans="2:19" x14ac:dyDescent="0.3">
      <c r="B39" s="18" t="s">
        <v>11</v>
      </c>
      <c r="C39" s="34">
        <f>D35*C26</f>
        <v>18712.5</v>
      </c>
      <c r="D39" s="11" t="s">
        <v>20</v>
      </c>
      <c r="E39" s="17"/>
      <c r="F39" s="8">
        <f>G35*F26</f>
        <v>0</v>
      </c>
      <c r="G39" s="1"/>
      <c r="H39" s="17"/>
      <c r="I39" s="8">
        <f>J35*I26</f>
        <v>0</v>
      </c>
      <c r="J39" s="36"/>
      <c r="K39" s="1"/>
      <c r="L39" s="34">
        <f>M35*C26</f>
        <v>18712.5</v>
      </c>
      <c r="M39" s="11" t="s">
        <v>20</v>
      </c>
      <c r="N39" s="17"/>
      <c r="O39" s="8">
        <f>P35*O26</f>
        <v>0</v>
      </c>
      <c r="Q39" s="17"/>
      <c r="R39" s="8">
        <f>S35*R26</f>
        <v>0</v>
      </c>
      <c r="S39" s="36"/>
    </row>
    <row r="40" spans="2:19" x14ac:dyDescent="0.3">
      <c r="B40" s="18" t="s">
        <v>12</v>
      </c>
      <c r="C40" s="34">
        <v>2500</v>
      </c>
      <c r="D40" s="8"/>
      <c r="E40" s="17"/>
      <c r="F40" s="8">
        <f>C40</f>
        <v>2500</v>
      </c>
      <c r="G40" s="8"/>
      <c r="H40" s="17"/>
      <c r="I40" s="8">
        <f>F40</f>
        <v>2500</v>
      </c>
      <c r="J40" s="33"/>
      <c r="L40" s="34">
        <f>C40</f>
        <v>2500</v>
      </c>
      <c r="M40" s="8"/>
      <c r="N40" s="17"/>
      <c r="O40" s="8">
        <f>C40</f>
        <v>2500</v>
      </c>
      <c r="P40" s="8"/>
      <c r="Q40" s="17"/>
      <c r="R40" s="8">
        <f>O40</f>
        <v>2500</v>
      </c>
      <c r="S40" s="33"/>
    </row>
    <row r="41" spans="2:19" x14ac:dyDescent="0.3">
      <c r="B41" s="18" t="s">
        <v>55</v>
      </c>
      <c r="C41" s="95">
        <v>0</v>
      </c>
      <c r="D41" s="8"/>
      <c r="E41" s="17"/>
      <c r="F41" s="94">
        <f>C41</f>
        <v>0</v>
      </c>
      <c r="G41" s="8"/>
      <c r="H41" s="17"/>
      <c r="I41" s="94">
        <v>0</v>
      </c>
      <c r="J41" s="33"/>
      <c r="L41" s="95">
        <v>0</v>
      </c>
      <c r="M41" s="8"/>
      <c r="N41" s="17"/>
      <c r="O41" s="94">
        <v>0</v>
      </c>
      <c r="P41" s="8"/>
      <c r="Q41" s="17"/>
      <c r="R41" s="94">
        <v>0</v>
      </c>
      <c r="S41" s="33"/>
    </row>
    <row r="42" spans="2:19" x14ac:dyDescent="0.3">
      <c r="B42" s="1" t="s">
        <v>13</v>
      </c>
      <c r="C42" s="34">
        <v>5000</v>
      </c>
      <c r="D42" s="8"/>
      <c r="E42" s="17"/>
      <c r="F42" s="8">
        <f>C42</f>
        <v>5000</v>
      </c>
      <c r="G42" s="8"/>
      <c r="H42" s="17"/>
      <c r="I42" s="8">
        <f>F42</f>
        <v>5000</v>
      </c>
      <c r="J42" s="33"/>
      <c r="L42" s="34">
        <f>C42</f>
        <v>5000</v>
      </c>
      <c r="M42" s="8"/>
      <c r="N42" s="17"/>
      <c r="O42" s="8">
        <f>C42</f>
        <v>5000</v>
      </c>
      <c r="P42" s="8"/>
      <c r="Q42" s="17"/>
      <c r="R42" s="8">
        <f>O42</f>
        <v>5000</v>
      </c>
      <c r="S42" s="33"/>
    </row>
    <row r="43" spans="2:19" x14ac:dyDescent="0.3">
      <c r="B43" s="18" t="s">
        <v>14</v>
      </c>
      <c r="C43" s="34">
        <v>2500</v>
      </c>
      <c r="D43" s="8"/>
      <c r="E43" s="17"/>
      <c r="F43" s="8">
        <f>C43</f>
        <v>2500</v>
      </c>
      <c r="G43" s="8"/>
      <c r="H43" s="17"/>
      <c r="I43" s="8">
        <f>F43</f>
        <v>2500</v>
      </c>
      <c r="J43" s="33"/>
      <c r="L43" s="34">
        <f>C43</f>
        <v>2500</v>
      </c>
      <c r="M43" s="8"/>
      <c r="N43" s="17"/>
      <c r="O43" s="8">
        <f>C43</f>
        <v>2500</v>
      </c>
      <c r="P43" s="8"/>
      <c r="Q43" s="17"/>
      <c r="R43" s="8">
        <f>C43</f>
        <v>2500</v>
      </c>
      <c r="S43" s="33"/>
    </row>
    <row r="44" spans="2:19" x14ac:dyDescent="0.3">
      <c r="B44" s="18" t="s">
        <v>56</v>
      </c>
      <c r="C44" s="93">
        <f>-0.5%*D36</f>
        <v>-1875</v>
      </c>
      <c r="D44" s="8"/>
      <c r="E44" s="17"/>
      <c r="F44" s="96">
        <f>-0.5%*G36</f>
        <v>-1781.4375</v>
      </c>
      <c r="G44" s="8"/>
      <c r="H44" s="17"/>
      <c r="I44" s="96">
        <f>F44</f>
        <v>-1781.4375</v>
      </c>
      <c r="J44" s="33"/>
      <c r="L44" s="93">
        <f>C44</f>
        <v>-1875</v>
      </c>
      <c r="M44" s="8"/>
      <c r="N44" s="17"/>
      <c r="O44" s="96">
        <f>-0.5%*P36</f>
        <v>-1781.4375</v>
      </c>
      <c r="P44" s="8"/>
      <c r="Q44" s="17"/>
      <c r="R44" s="96">
        <f>O44</f>
        <v>-1781.4375</v>
      </c>
      <c r="S44" s="33"/>
    </row>
    <row r="45" spans="2:19" x14ac:dyDescent="0.3">
      <c r="B45" s="1" t="s">
        <v>15</v>
      </c>
      <c r="C45" s="37">
        <f>SUM(C39:C44)</f>
        <v>26837.5</v>
      </c>
      <c r="D45" s="8"/>
      <c r="E45" s="17"/>
      <c r="F45" s="7">
        <f>SUM(F39:F44)</f>
        <v>8218.5625</v>
      </c>
      <c r="G45" s="8"/>
      <c r="H45" s="17"/>
      <c r="I45" s="7">
        <f>SUM(I39:I44)</f>
        <v>8218.5625</v>
      </c>
      <c r="J45" s="33"/>
      <c r="L45" s="37">
        <f>SUM(L39:L44)</f>
        <v>26837.5</v>
      </c>
      <c r="M45" s="8"/>
      <c r="N45" s="17"/>
      <c r="O45" s="7">
        <f>SUM(O39:O44)</f>
        <v>8218.5625</v>
      </c>
      <c r="P45" s="8"/>
      <c r="Q45" s="17"/>
      <c r="R45" s="7">
        <f>SUM(R39:R44)</f>
        <v>8218.5625</v>
      </c>
      <c r="S45" s="33"/>
    </row>
    <row r="46" spans="2:19" x14ac:dyDescent="0.3">
      <c r="B46" s="1" t="s">
        <v>16</v>
      </c>
      <c r="C46" s="34">
        <v>32200</v>
      </c>
      <c r="D46" s="8"/>
      <c r="E46" s="17"/>
      <c r="F46" s="8">
        <f>C46</f>
        <v>32200</v>
      </c>
      <c r="G46" s="8"/>
      <c r="H46" s="17"/>
      <c r="I46" s="8">
        <f>C46</f>
        <v>32200</v>
      </c>
      <c r="J46" s="33"/>
      <c r="L46" s="34">
        <f>C46</f>
        <v>32200</v>
      </c>
      <c r="M46" s="8"/>
      <c r="N46" s="17"/>
      <c r="O46" s="8">
        <f>C46</f>
        <v>32200</v>
      </c>
      <c r="P46" s="8"/>
      <c r="Q46" s="17"/>
      <c r="R46" s="8">
        <f>C46</f>
        <v>32200</v>
      </c>
      <c r="S46" s="33"/>
    </row>
    <row r="47" spans="2:19" x14ac:dyDescent="0.3">
      <c r="B47" s="1" t="s">
        <v>17</v>
      </c>
      <c r="C47" s="34"/>
      <c r="D47" s="16">
        <f>IF(C46&gt;C45,C46,C45)</f>
        <v>32200</v>
      </c>
      <c r="E47" s="17"/>
      <c r="F47" s="8"/>
      <c r="G47" s="16">
        <f>F46</f>
        <v>32200</v>
      </c>
      <c r="H47" s="17"/>
      <c r="I47" s="8"/>
      <c r="J47" s="38">
        <f>I46</f>
        <v>32200</v>
      </c>
      <c r="L47" s="34"/>
      <c r="M47" s="16">
        <f>IF(L46&gt;L45,L46,L45)</f>
        <v>32200</v>
      </c>
      <c r="N47" s="17"/>
      <c r="O47" s="8"/>
      <c r="P47" s="16">
        <f>O46</f>
        <v>32200</v>
      </c>
      <c r="Q47" s="17"/>
      <c r="R47" s="8"/>
      <c r="S47" s="38">
        <f>R46</f>
        <v>32200</v>
      </c>
    </row>
    <row r="48" spans="2:19" x14ac:dyDescent="0.3">
      <c r="B48" s="1" t="s">
        <v>22</v>
      </c>
      <c r="C48" s="34"/>
      <c r="D48" s="8">
        <f>D35*0.2</f>
        <v>75000</v>
      </c>
      <c r="E48" s="17"/>
      <c r="F48" s="8"/>
      <c r="G48" s="8">
        <f>G35*0.2</f>
        <v>71257.5</v>
      </c>
      <c r="H48" s="17"/>
      <c r="I48" s="8"/>
      <c r="J48" s="33">
        <f>J35*0.2</f>
        <v>71257.5</v>
      </c>
      <c r="L48" s="34"/>
      <c r="M48" s="8">
        <v>0</v>
      </c>
      <c r="N48" s="17"/>
      <c r="O48" s="8"/>
      <c r="P48" s="8">
        <v>0</v>
      </c>
      <c r="Q48" s="17"/>
      <c r="R48" s="8"/>
      <c r="S48" s="33">
        <v>0</v>
      </c>
    </row>
    <row r="49" spans="2:22" x14ac:dyDescent="0.3">
      <c r="B49" s="1" t="s">
        <v>8</v>
      </c>
      <c r="C49" s="34"/>
      <c r="D49" s="7">
        <f>D36-SUM(D47:D48)</f>
        <v>267800</v>
      </c>
      <c r="E49" s="17"/>
      <c r="F49" s="8"/>
      <c r="G49" s="7">
        <f>G36-SUM(G47:G48)</f>
        <v>252830</v>
      </c>
      <c r="H49" s="17"/>
      <c r="I49" s="8"/>
      <c r="J49" s="35">
        <f>J36-SUM(J47:J48)</f>
        <v>252830</v>
      </c>
      <c r="L49" s="34"/>
      <c r="M49" s="7">
        <f>M36-SUM(M47:M48)</f>
        <v>342800</v>
      </c>
      <c r="N49" s="17"/>
      <c r="O49" s="8"/>
      <c r="P49" s="7">
        <f>P36-SUM(P47:P48)</f>
        <v>324087.5</v>
      </c>
      <c r="Q49" s="17"/>
      <c r="R49" s="8"/>
      <c r="S49" s="35">
        <f>S36-SUM(S47:S48)</f>
        <v>324087.5</v>
      </c>
    </row>
    <row r="50" spans="2:22" x14ac:dyDescent="0.3">
      <c r="C50" s="34"/>
      <c r="D50" s="8"/>
      <c r="E50" s="17"/>
      <c r="F50" s="8"/>
      <c r="G50" s="8"/>
      <c r="H50" s="17"/>
      <c r="I50" s="8"/>
      <c r="J50" s="33"/>
      <c r="L50" s="34"/>
      <c r="M50" s="8"/>
      <c r="N50" s="17"/>
      <c r="O50" s="8"/>
      <c r="P50" s="8"/>
      <c r="Q50" s="17"/>
      <c r="R50" s="8"/>
      <c r="S50" s="33"/>
    </row>
    <row r="51" spans="2:22" x14ac:dyDescent="0.3">
      <c r="B51" s="1" t="s">
        <v>19</v>
      </c>
      <c r="C51" s="75" t="s">
        <v>24</v>
      </c>
      <c r="D51" s="8">
        <f>(24800*0.1)+((100800-24801)*0.12)+((211400-100801)*0.22)+((D49-211401)*0.24)</f>
        <v>49467.42</v>
      </c>
      <c r="E51" s="17"/>
      <c r="F51" s="77" t="s">
        <v>24</v>
      </c>
      <c r="G51" s="8">
        <f>(24800*0.1)+((100800-24801)*0.12)+((211400-100801)*0.22)+((G49-211401)*0.24)</f>
        <v>45874.619999999995</v>
      </c>
      <c r="H51" s="17"/>
      <c r="I51" s="77" t="s">
        <v>24</v>
      </c>
      <c r="J51" s="33">
        <f>(24800*0.1)+((100800-24801)*0.12)+((211400-100801)*0.22)+((J49-211401)*0.24)</f>
        <v>45874.619999999995</v>
      </c>
      <c r="L51" s="75" t="s">
        <v>24</v>
      </c>
      <c r="M51" s="8">
        <f>(24800*0.1)+((100800-24801)*0.12)+((211400-100801)*0.22)+((M49-211401)*0.24)</f>
        <v>67467.42</v>
      </c>
      <c r="N51" s="17"/>
      <c r="O51" s="77" t="s">
        <v>24</v>
      </c>
      <c r="P51" s="8">
        <f>(24800*0.1)+((100800-24801)*0.12)+((211400-100801)*0.22)+((P49-211401)*0.24)</f>
        <v>62976.42</v>
      </c>
      <c r="Q51" s="17"/>
      <c r="R51" s="77" t="s">
        <v>24</v>
      </c>
      <c r="S51" s="33">
        <f>(24800*0.1)+((100800-24801)*0.12)+((211400-100801)*0.22)+((S49-211401)*0.24)</f>
        <v>62976.42</v>
      </c>
    </row>
    <row r="52" spans="2:22" x14ac:dyDescent="0.3">
      <c r="C52" s="76"/>
      <c r="D52" s="8"/>
      <c r="E52" s="17"/>
      <c r="F52" s="78"/>
      <c r="G52" s="8"/>
      <c r="H52" s="17"/>
      <c r="I52" s="78"/>
      <c r="J52" s="33"/>
      <c r="L52" s="76"/>
      <c r="M52" s="8"/>
      <c r="N52" s="17"/>
      <c r="O52" s="78"/>
      <c r="P52" s="8"/>
      <c r="Q52" s="17"/>
      <c r="R52" s="78"/>
      <c r="S52" s="33"/>
    </row>
    <row r="53" spans="2:22" x14ac:dyDescent="0.3">
      <c r="B53" s="1" t="s">
        <v>25</v>
      </c>
      <c r="C53" s="76"/>
      <c r="D53" s="39">
        <v>0</v>
      </c>
      <c r="E53" s="17"/>
      <c r="F53" s="78"/>
      <c r="G53" s="8">
        <f>-F34</f>
        <v>18712.5</v>
      </c>
      <c r="H53" s="17"/>
      <c r="I53" s="78"/>
      <c r="J53" s="33">
        <f>I32*C26</f>
        <v>18712.5</v>
      </c>
      <c r="L53" s="76"/>
      <c r="M53" s="39">
        <v>0</v>
      </c>
      <c r="N53" s="17"/>
      <c r="O53" s="78"/>
      <c r="P53" s="8">
        <f>-O34</f>
        <v>18712.5</v>
      </c>
      <c r="Q53" s="17"/>
      <c r="R53" s="78"/>
      <c r="S53" s="33">
        <f>P53</f>
        <v>18712.5</v>
      </c>
    </row>
    <row r="54" spans="2:22" x14ac:dyDescent="0.3">
      <c r="B54" s="1" t="s">
        <v>26</v>
      </c>
      <c r="C54" s="76"/>
      <c r="D54" s="8">
        <f>(C32*C26)</f>
        <v>18712.5</v>
      </c>
      <c r="E54" s="17"/>
      <c r="F54" s="78"/>
      <c r="G54" s="39">
        <v>0</v>
      </c>
      <c r="H54" s="17"/>
      <c r="I54" s="78"/>
      <c r="J54" s="40">
        <v>0</v>
      </c>
      <c r="K54" s="20"/>
      <c r="L54" s="76"/>
      <c r="M54" s="8">
        <f>L32*C26</f>
        <v>18712.5</v>
      </c>
      <c r="N54" s="17"/>
      <c r="O54" s="78"/>
      <c r="P54" s="39">
        <v>0</v>
      </c>
      <c r="Q54" s="17"/>
      <c r="R54" s="78"/>
      <c r="S54" s="40">
        <v>0</v>
      </c>
    </row>
    <row r="55" spans="2:22" x14ac:dyDescent="0.3">
      <c r="B55" s="1" t="s">
        <v>27</v>
      </c>
      <c r="C55" s="75" t="s">
        <v>28</v>
      </c>
      <c r="D55" s="7">
        <f>SUM(D53:D54)</f>
        <v>18712.5</v>
      </c>
      <c r="E55" s="17"/>
      <c r="F55" s="77" t="s">
        <v>28</v>
      </c>
      <c r="G55" s="7">
        <f>SUM(G53:G54)</f>
        <v>18712.5</v>
      </c>
      <c r="H55" s="17"/>
      <c r="I55" s="77" t="s">
        <v>28</v>
      </c>
      <c r="J55" s="35">
        <f>SUM(J53:J54)</f>
        <v>18712.5</v>
      </c>
      <c r="K55" s="20"/>
      <c r="L55" s="75" t="s">
        <v>28</v>
      </c>
      <c r="M55" s="7">
        <f>SUM(M53:M54)</f>
        <v>18712.5</v>
      </c>
      <c r="N55" s="17"/>
      <c r="O55" s="77" t="s">
        <v>28</v>
      </c>
      <c r="P55" s="55">
        <f>SUM(P53:P54)</f>
        <v>18712.5</v>
      </c>
      <c r="Q55" s="17"/>
      <c r="R55" s="77" t="s">
        <v>28</v>
      </c>
      <c r="S55" s="35">
        <f>SUM(S53:S54)</f>
        <v>18712.5</v>
      </c>
    </row>
    <row r="56" spans="2:22" x14ac:dyDescent="0.3">
      <c r="C56" s="34"/>
      <c r="D56" s="8"/>
      <c r="E56" s="17"/>
      <c r="F56" s="8"/>
      <c r="G56" s="39"/>
      <c r="H56" s="17"/>
      <c r="I56" s="8"/>
      <c r="J56" s="40"/>
      <c r="K56" s="20"/>
      <c r="L56" s="34"/>
      <c r="M56" s="8"/>
      <c r="N56" s="17"/>
      <c r="O56" s="8"/>
      <c r="P56" s="39"/>
      <c r="Q56" s="17"/>
      <c r="R56" s="8"/>
      <c r="S56" s="40"/>
    </row>
    <row r="57" spans="2:22" x14ac:dyDescent="0.3">
      <c r="B57" s="1" t="s">
        <v>18</v>
      </c>
      <c r="C57" s="34"/>
      <c r="D57" s="8">
        <f>D51+D55</f>
        <v>68179.92</v>
      </c>
      <c r="E57" s="17"/>
      <c r="F57" s="8"/>
      <c r="G57" s="8">
        <f>G51+G55</f>
        <v>64587.119999999995</v>
      </c>
      <c r="H57" s="17"/>
      <c r="I57" s="8"/>
      <c r="J57" s="33">
        <f>J51+J55</f>
        <v>64587.119999999995</v>
      </c>
      <c r="L57" s="34"/>
      <c r="M57" s="8">
        <f>M51+M55</f>
        <v>86179.92</v>
      </c>
      <c r="N57" s="17"/>
      <c r="O57" s="8"/>
      <c r="P57" s="8">
        <f>P51+P55</f>
        <v>81688.92</v>
      </c>
      <c r="Q57" s="17"/>
      <c r="R57" s="8"/>
      <c r="S57" s="33">
        <f>S51+S55</f>
        <v>81688.92</v>
      </c>
    </row>
    <row r="58" spans="2:22" x14ac:dyDescent="0.3">
      <c r="C58" s="34"/>
      <c r="D58" s="8"/>
      <c r="E58" s="17"/>
      <c r="F58" s="8"/>
      <c r="G58" s="8"/>
      <c r="H58" s="17"/>
      <c r="I58" s="8"/>
      <c r="J58" s="33"/>
      <c r="L58" s="34"/>
      <c r="M58" s="8"/>
      <c r="N58" s="17"/>
      <c r="O58" s="8"/>
      <c r="P58" s="8"/>
      <c r="Q58" s="17"/>
      <c r="R58" s="8"/>
      <c r="S58" s="33"/>
    </row>
    <row r="59" spans="2:22" ht="15" thickBot="1" x14ac:dyDescent="0.35">
      <c r="B59" s="11" t="s">
        <v>37</v>
      </c>
      <c r="C59" s="41"/>
      <c r="D59" s="42"/>
      <c r="E59" s="43"/>
      <c r="F59" s="45"/>
      <c r="G59" s="52">
        <f>D57-G57</f>
        <v>3592.8000000000029</v>
      </c>
      <c r="H59" s="43"/>
      <c r="I59" s="45"/>
      <c r="J59" s="44">
        <f>D57-J57</f>
        <v>3592.8000000000029</v>
      </c>
      <c r="K59" s="27"/>
      <c r="L59" s="41"/>
      <c r="M59" s="42"/>
      <c r="N59" s="43"/>
      <c r="O59" s="42"/>
      <c r="P59" s="52">
        <f>M57-P57</f>
        <v>4491</v>
      </c>
      <c r="Q59" s="43"/>
      <c r="R59" s="45"/>
      <c r="S59" s="44">
        <f>M57-S57</f>
        <v>4491</v>
      </c>
    </row>
    <row r="60" spans="2:22" ht="15" thickBot="1" x14ac:dyDescent="0.35">
      <c r="B60" s="11"/>
      <c r="C60" s="8"/>
      <c r="D60" s="8"/>
      <c r="E60" s="16"/>
      <c r="F60" s="11"/>
      <c r="G60" s="49"/>
      <c r="H60" s="16"/>
      <c r="I60" s="11"/>
      <c r="J60" s="49"/>
      <c r="K60" s="27"/>
      <c r="L60" s="16"/>
      <c r="M60" s="16"/>
      <c r="N60" s="16"/>
      <c r="O60" s="8"/>
      <c r="P60" s="48"/>
      <c r="Q60" s="16"/>
      <c r="R60" s="11"/>
      <c r="S60" s="49"/>
    </row>
    <row r="61" spans="2:22" ht="28.8" x14ac:dyDescent="0.3">
      <c r="B61" s="56" t="s">
        <v>32</v>
      </c>
      <c r="C61" s="57"/>
      <c r="D61" s="58"/>
      <c r="E61" s="59"/>
      <c r="F61" s="58" t="s">
        <v>30</v>
      </c>
      <c r="G61" s="60" t="s">
        <v>33</v>
      </c>
      <c r="H61" s="59"/>
      <c r="I61" s="58" t="s">
        <v>30</v>
      </c>
      <c r="J61" s="61" t="s">
        <v>33</v>
      </c>
      <c r="K61" s="60"/>
      <c r="L61" s="62"/>
      <c r="M61" s="58"/>
      <c r="N61" s="59"/>
      <c r="O61" s="61" t="s">
        <v>30</v>
      </c>
      <c r="P61" s="60" t="s">
        <v>33</v>
      </c>
      <c r="Q61" s="59"/>
      <c r="R61" s="58" t="s">
        <v>30</v>
      </c>
      <c r="S61" s="63" t="s">
        <v>33</v>
      </c>
    </row>
    <row r="62" spans="2:22" x14ac:dyDescent="0.3">
      <c r="B62" s="64" t="s">
        <v>11</v>
      </c>
      <c r="C62" s="8"/>
      <c r="D62" s="51"/>
      <c r="E62" s="54"/>
      <c r="F62" s="51">
        <f>C34-F34</f>
        <v>18712.5</v>
      </c>
      <c r="G62" s="50">
        <f>F62*0.24</f>
        <v>4491</v>
      </c>
      <c r="H62" s="54"/>
      <c r="I62" s="51">
        <f>-SUM(I33:I34)</f>
        <v>18712.5</v>
      </c>
      <c r="J62" s="16">
        <f>I62*0.24</f>
        <v>4491</v>
      </c>
      <c r="K62" s="50"/>
      <c r="L62" s="16"/>
      <c r="M62" s="51"/>
      <c r="N62" s="54"/>
      <c r="O62" s="53">
        <f>L34-O34</f>
        <v>18712.5</v>
      </c>
      <c r="P62" s="50">
        <f>O62*0.24</f>
        <v>4491</v>
      </c>
      <c r="Q62" s="54"/>
      <c r="R62" s="51">
        <f>-SUM(R33:R34)</f>
        <v>18712.5</v>
      </c>
      <c r="S62" s="79">
        <f>R62*0.24</f>
        <v>4491</v>
      </c>
      <c r="V62" s="19"/>
    </row>
    <row r="63" spans="2:22" x14ac:dyDescent="0.3">
      <c r="B63" s="64" t="s">
        <v>31</v>
      </c>
      <c r="C63" s="8"/>
      <c r="D63" s="51"/>
      <c r="E63" s="54"/>
      <c r="F63" s="51">
        <f>G48-D48</f>
        <v>-3742.5</v>
      </c>
      <c r="G63" s="50">
        <f>F63*0.24</f>
        <v>-898.19999999999993</v>
      </c>
      <c r="H63" s="54"/>
      <c r="I63" s="51">
        <f>J48-D48</f>
        <v>-3742.5</v>
      </c>
      <c r="J63" s="16">
        <f t="shared" ref="J63" si="0">I63*0.24</f>
        <v>-898.19999999999993</v>
      </c>
      <c r="K63" s="50"/>
      <c r="L63" s="16"/>
      <c r="M63" s="51"/>
      <c r="N63" s="54"/>
      <c r="O63" s="53">
        <f>P48-M48</f>
        <v>0</v>
      </c>
      <c r="P63" s="50">
        <f>O63*0.24</f>
        <v>0</v>
      </c>
      <c r="Q63" s="54"/>
      <c r="R63" s="51">
        <f>S48-M48</f>
        <v>0</v>
      </c>
      <c r="S63" s="79">
        <f>R63*0.24</f>
        <v>0</v>
      </c>
    </row>
    <row r="64" spans="2:22" ht="15" thickBot="1" x14ac:dyDescent="0.35">
      <c r="B64" s="65" t="s">
        <v>37</v>
      </c>
      <c r="C64" s="45"/>
      <c r="D64" s="42"/>
      <c r="E64" s="66"/>
      <c r="F64" s="42"/>
      <c r="G64" s="67">
        <f>SUM(G62:G63)</f>
        <v>3592.8</v>
      </c>
      <c r="H64" s="43"/>
      <c r="I64" s="68"/>
      <c r="J64" s="67">
        <f>SUM(J62:J63)</f>
        <v>3592.8</v>
      </c>
      <c r="K64" s="52"/>
      <c r="L64" s="69"/>
      <c r="M64" s="42"/>
      <c r="N64" s="66"/>
      <c r="O64" s="42"/>
      <c r="P64" s="67">
        <f>SUM(P62:P63)</f>
        <v>4491</v>
      </c>
      <c r="Q64" s="43"/>
      <c r="R64" s="68"/>
      <c r="S64" s="70">
        <f>SUM(S62:S63)</f>
        <v>4491</v>
      </c>
    </row>
    <row r="66" spans="1:3" x14ac:dyDescent="0.3">
      <c r="A66" s="1" t="s">
        <v>48</v>
      </c>
      <c r="B66" s="1" t="s">
        <v>49</v>
      </c>
    </row>
    <row r="67" spans="1:3" x14ac:dyDescent="0.3">
      <c r="A67" s="24" t="s">
        <v>20</v>
      </c>
      <c r="B67" s="1" t="s">
        <v>65</v>
      </c>
    </row>
    <row r="68" spans="1:3" x14ac:dyDescent="0.3">
      <c r="A68" s="24" t="s">
        <v>24</v>
      </c>
      <c r="B68" s="1" t="s">
        <v>66</v>
      </c>
      <c r="C68" s="10"/>
    </row>
    <row r="85" spans="1:17" x14ac:dyDescent="0.3">
      <c r="A85" s="24" t="s">
        <v>28</v>
      </c>
      <c r="B85" s="1" t="s">
        <v>29</v>
      </c>
    </row>
    <row r="86" spans="1:17" x14ac:dyDescent="0.3">
      <c r="A86" s="24"/>
    </row>
    <row r="90" spans="1:17" x14ac:dyDescent="0.3">
      <c r="D90" s="10"/>
      <c r="E90" s="1"/>
      <c r="H90" s="1"/>
      <c r="Q90" s="1"/>
    </row>
    <row r="91" spans="1:17" x14ac:dyDescent="0.3">
      <c r="B91" s="46"/>
      <c r="D91" s="47"/>
      <c r="E91" s="22"/>
      <c r="H91" s="22"/>
      <c r="Q91" s="22"/>
    </row>
    <row r="92" spans="1:17" x14ac:dyDescent="0.3">
      <c r="B92" s="46"/>
      <c r="D92" s="47"/>
      <c r="E92" s="22"/>
      <c r="H92" s="22"/>
      <c r="Q92" s="22"/>
    </row>
  </sheetData>
  <mergeCells count="16">
    <mergeCell ref="R30:S30"/>
    <mergeCell ref="L28:S29"/>
    <mergeCell ref="C30:D30"/>
    <mergeCell ref="F30:G30"/>
    <mergeCell ref="B2:O6"/>
    <mergeCell ref="L30:M30"/>
    <mergeCell ref="O30:P30"/>
    <mergeCell ref="I30:J30"/>
    <mergeCell ref="C28:J29"/>
    <mergeCell ref="C10:O10"/>
    <mergeCell ref="C16:O16"/>
    <mergeCell ref="B12:B19"/>
    <mergeCell ref="C8:O8"/>
    <mergeCell ref="C12:O12"/>
    <mergeCell ref="C17:O18"/>
    <mergeCell ref="C15:O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D466-3A18-4EE4-8BF7-07D3DBFEF465}">
  <dimension ref="A1:X92"/>
  <sheetViews>
    <sheetView showGridLines="0" zoomScale="80" zoomScaleNormal="80" workbookViewId="0">
      <selection activeCell="F22" sqref="F22"/>
    </sheetView>
  </sheetViews>
  <sheetFormatPr defaultColWidth="9.109375" defaultRowHeight="14.4" x14ac:dyDescent="0.3"/>
  <cols>
    <col min="1" max="1" width="6.44140625" style="1" bestFit="1" customWidth="1"/>
    <col min="2" max="2" width="43.5546875" style="1" bestFit="1" customWidth="1"/>
    <col min="3" max="4" width="9.5546875" style="3" bestFit="1" customWidth="1"/>
    <col min="5" max="5" width="2.44140625" style="10" customWidth="1"/>
    <col min="6" max="6" width="10.88671875" style="3" bestFit="1" customWidth="1"/>
    <col min="7" max="7" width="9.5546875" style="3" customWidth="1"/>
    <col min="8" max="8" width="2.44140625" style="10" customWidth="1"/>
    <col min="9" max="9" width="10.88671875" style="3" bestFit="1" customWidth="1"/>
    <col min="10" max="10" width="11" style="3" customWidth="1"/>
    <col min="11" max="11" width="9.5546875" style="10" customWidth="1"/>
    <col min="12" max="13" width="9.5546875" style="1" bestFit="1" customWidth="1"/>
    <col min="14" max="14" width="2.5546875" style="1" customWidth="1"/>
    <col min="15" max="15" width="10.109375" style="1" customWidth="1"/>
    <col min="16" max="16" width="9.5546875" style="1" bestFit="1" customWidth="1"/>
    <col min="17" max="17" width="2.44140625" style="10" customWidth="1"/>
    <col min="18" max="18" width="10.88671875" style="3" bestFit="1" customWidth="1"/>
    <col min="19" max="19" width="11" style="3" customWidth="1"/>
    <col min="20" max="21" width="9.109375" style="1"/>
    <col min="22" max="22" width="11.33203125" style="1" bestFit="1" customWidth="1"/>
    <col min="23" max="16384" width="9.109375" style="1"/>
  </cols>
  <sheetData>
    <row r="1" spans="1:19" ht="21" x14ac:dyDescent="0.4">
      <c r="B1" s="23" t="s">
        <v>44</v>
      </c>
    </row>
    <row r="2" spans="1:19" x14ac:dyDescent="0.3">
      <c r="A2" s="18"/>
      <c r="B2" s="112" t="s">
        <v>41</v>
      </c>
      <c r="C2" s="112"/>
      <c r="D2" s="112"/>
      <c r="E2" s="112"/>
      <c r="F2" s="112"/>
      <c r="G2" s="112"/>
      <c r="H2" s="112"/>
      <c r="I2" s="112"/>
      <c r="J2" s="112"/>
      <c r="K2" s="112"/>
      <c r="L2" s="112"/>
      <c r="M2" s="112"/>
      <c r="N2" s="112"/>
      <c r="O2" s="112"/>
      <c r="Q2" s="1"/>
      <c r="R2" s="1"/>
      <c r="S2" s="1"/>
    </row>
    <row r="3" spans="1:19" x14ac:dyDescent="0.3">
      <c r="A3" s="18"/>
      <c r="B3" s="112"/>
      <c r="C3" s="112"/>
      <c r="D3" s="112"/>
      <c r="E3" s="112"/>
      <c r="F3" s="112"/>
      <c r="G3" s="112"/>
      <c r="H3" s="112"/>
      <c r="I3" s="112"/>
      <c r="J3" s="112"/>
      <c r="K3" s="112"/>
      <c r="L3" s="112"/>
      <c r="M3" s="112"/>
      <c r="N3" s="112"/>
      <c r="O3" s="112"/>
      <c r="Q3" s="1"/>
      <c r="R3" s="1"/>
      <c r="S3" s="1"/>
    </row>
    <row r="4" spans="1:19" x14ac:dyDescent="0.3">
      <c r="A4" s="18"/>
      <c r="B4" s="112"/>
      <c r="C4" s="112"/>
      <c r="D4" s="112"/>
      <c r="E4" s="112"/>
      <c r="F4" s="112"/>
      <c r="G4" s="112"/>
      <c r="H4" s="112"/>
      <c r="I4" s="112"/>
      <c r="J4" s="112"/>
      <c r="K4" s="112"/>
      <c r="L4" s="112"/>
      <c r="M4" s="112"/>
      <c r="N4" s="112"/>
      <c r="O4" s="112"/>
      <c r="Q4" s="1"/>
      <c r="R4" s="1"/>
      <c r="S4" s="1"/>
    </row>
    <row r="5" spans="1:19" x14ac:dyDescent="0.3">
      <c r="A5" s="18"/>
      <c r="B5" s="112"/>
      <c r="C5" s="112"/>
      <c r="D5" s="112"/>
      <c r="E5" s="112"/>
      <c r="F5" s="112"/>
      <c r="G5" s="112"/>
      <c r="H5" s="112"/>
      <c r="I5" s="112"/>
      <c r="J5" s="112"/>
      <c r="K5" s="112"/>
      <c r="L5" s="112"/>
      <c r="M5" s="112"/>
      <c r="N5" s="112"/>
      <c r="O5" s="112"/>
      <c r="Q5" s="1"/>
      <c r="R5" s="1"/>
      <c r="S5" s="1"/>
    </row>
    <row r="6" spans="1:19" ht="33" customHeight="1" x14ac:dyDescent="0.3">
      <c r="A6" s="18"/>
      <c r="B6" s="112"/>
      <c r="C6" s="112"/>
      <c r="D6" s="112"/>
      <c r="E6" s="112"/>
      <c r="F6" s="112"/>
      <c r="G6" s="112"/>
      <c r="H6" s="112"/>
      <c r="I6" s="112"/>
      <c r="J6" s="112"/>
      <c r="K6" s="112"/>
      <c r="L6" s="112"/>
      <c r="M6" s="112"/>
      <c r="N6" s="112"/>
      <c r="O6" s="112"/>
      <c r="Q6" s="1"/>
      <c r="R6" s="1"/>
      <c r="S6" s="1"/>
    </row>
    <row r="7" spans="1:19" ht="15" thickBot="1" x14ac:dyDescent="0.35">
      <c r="A7" s="18"/>
      <c r="B7" s="21"/>
      <c r="C7" s="21"/>
      <c r="D7" s="21"/>
      <c r="E7" s="21"/>
      <c r="F7" s="21"/>
      <c r="G7" s="21"/>
      <c r="H7" s="21"/>
      <c r="I7" s="21"/>
      <c r="J7" s="21"/>
      <c r="K7" s="21"/>
      <c r="L7" s="21"/>
      <c r="M7" s="21"/>
      <c r="N7" s="21"/>
      <c r="O7" s="21"/>
      <c r="Q7" s="1"/>
      <c r="R7" s="1"/>
      <c r="S7" s="1"/>
    </row>
    <row r="8" spans="1:19" ht="33.75" customHeight="1" thickBot="1" x14ac:dyDescent="0.35">
      <c r="A8" s="18"/>
      <c r="B8" s="91" t="s">
        <v>52</v>
      </c>
      <c r="C8" s="119" t="s">
        <v>58</v>
      </c>
      <c r="D8" s="119"/>
      <c r="E8" s="119"/>
      <c r="F8" s="119"/>
      <c r="G8" s="119"/>
      <c r="H8" s="119"/>
      <c r="I8" s="119"/>
      <c r="J8" s="119"/>
      <c r="K8" s="119"/>
      <c r="L8" s="119"/>
      <c r="M8" s="119"/>
      <c r="N8" s="119"/>
      <c r="O8" s="120"/>
      <c r="P8" s="88"/>
      <c r="Q8" s="1"/>
      <c r="R8" s="1"/>
      <c r="S8" s="1"/>
    </row>
    <row r="9" spans="1:19" ht="15" thickBot="1" x14ac:dyDescent="0.35">
      <c r="A9" s="18"/>
      <c r="B9" s="87"/>
      <c r="C9" s="21"/>
      <c r="D9" s="21"/>
      <c r="E9" s="21"/>
      <c r="F9" s="21"/>
      <c r="G9" s="21"/>
      <c r="H9" s="21"/>
      <c r="I9" s="21"/>
      <c r="J9" s="21"/>
      <c r="K9" s="21"/>
      <c r="L9" s="21"/>
      <c r="M9" s="21"/>
      <c r="N9" s="21"/>
      <c r="O9" s="21"/>
      <c r="P9" s="21"/>
      <c r="Q9" s="1"/>
      <c r="R9" s="1"/>
      <c r="S9" s="1"/>
    </row>
    <row r="10" spans="1:19" ht="63.75" customHeight="1" thickBot="1" x14ac:dyDescent="0.35">
      <c r="A10" s="18"/>
      <c r="B10" s="91" t="s">
        <v>67</v>
      </c>
      <c r="C10" s="119" t="s">
        <v>60</v>
      </c>
      <c r="D10" s="119"/>
      <c r="E10" s="119"/>
      <c r="F10" s="119"/>
      <c r="G10" s="119"/>
      <c r="H10" s="119"/>
      <c r="I10" s="119"/>
      <c r="J10" s="119"/>
      <c r="K10" s="119"/>
      <c r="L10" s="119"/>
      <c r="M10" s="119"/>
      <c r="N10" s="119"/>
      <c r="O10" s="120"/>
      <c r="Q10" s="1"/>
      <c r="R10" s="1"/>
      <c r="S10" s="1"/>
    </row>
    <row r="11" spans="1:19" ht="15" thickBot="1" x14ac:dyDescent="0.35">
      <c r="A11" s="18"/>
      <c r="B11" s="83"/>
      <c r="C11" s="21"/>
      <c r="D11" s="21"/>
      <c r="E11" s="21"/>
      <c r="F11" s="21"/>
      <c r="G11" s="21"/>
      <c r="H11" s="21"/>
      <c r="I11" s="21"/>
      <c r="J11" s="21"/>
      <c r="K11" s="21"/>
      <c r="L11" s="21"/>
      <c r="M11" s="21"/>
      <c r="N11" s="21"/>
      <c r="O11" s="21"/>
      <c r="Q11" s="1"/>
      <c r="R11" s="1"/>
      <c r="S11" s="1"/>
    </row>
    <row r="12" spans="1:19" ht="33" customHeight="1" x14ac:dyDescent="0.3">
      <c r="A12" s="18"/>
      <c r="B12" s="123" t="s">
        <v>68</v>
      </c>
      <c r="C12" s="126" t="s">
        <v>63</v>
      </c>
      <c r="D12" s="126"/>
      <c r="E12" s="126"/>
      <c r="F12" s="126"/>
      <c r="G12" s="126"/>
      <c r="H12" s="126"/>
      <c r="I12" s="126"/>
      <c r="J12" s="126"/>
      <c r="K12" s="126"/>
      <c r="L12" s="126"/>
      <c r="M12" s="126"/>
      <c r="N12" s="126"/>
      <c r="O12" s="127"/>
      <c r="P12" s="85"/>
      <c r="Q12" s="21"/>
      <c r="R12" s="21"/>
      <c r="S12" s="1"/>
    </row>
    <row r="13" spans="1:19" x14ac:dyDescent="0.3">
      <c r="A13" s="18"/>
      <c r="B13" s="124"/>
      <c r="C13" s="97" t="s">
        <v>53</v>
      </c>
      <c r="D13" s="97"/>
      <c r="E13" s="97"/>
      <c r="F13" s="97"/>
      <c r="G13" s="97"/>
      <c r="H13" s="97"/>
      <c r="I13" s="97"/>
      <c r="J13" s="97"/>
      <c r="K13" s="97"/>
      <c r="L13" s="97"/>
      <c r="M13" s="97"/>
      <c r="N13" s="97"/>
      <c r="O13" s="98"/>
      <c r="P13" s="85"/>
      <c r="Q13" s="21"/>
      <c r="R13" s="21"/>
      <c r="S13" s="1"/>
    </row>
    <row r="14" spans="1:19" x14ac:dyDescent="0.3">
      <c r="A14" s="18"/>
      <c r="B14" s="124"/>
      <c r="C14" s="97" t="s">
        <v>54</v>
      </c>
      <c r="D14" s="97"/>
      <c r="E14" s="97"/>
      <c r="F14" s="97"/>
      <c r="G14" s="97"/>
      <c r="H14" s="97"/>
      <c r="I14" s="97"/>
      <c r="J14" s="97"/>
      <c r="K14" s="97"/>
      <c r="L14" s="97"/>
      <c r="M14" s="97"/>
      <c r="N14" s="97"/>
      <c r="O14" s="98"/>
      <c r="P14" s="85"/>
      <c r="Q14" s="21"/>
      <c r="R14" s="21"/>
      <c r="S14" s="1"/>
    </row>
    <row r="15" spans="1:19" x14ac:dyDescent="0.3">
      <c r="A15" s="18"/>
      <c r="B15" s="124"/>
      <c r="C15" s="130" t="s">
        <v>50</v>
      </c>
      <c r="D15" s="130"/>
      <c r="E15" s="130"/>
      <c r="F15" s="130"/>
      <c r="G15" s="130"/>
      <c r="H15" s="130"/>
      <c r="I15" s="130"/>
      <c r="J15" s="130"/>
      <c r="K15" s="130"/>
      <c r="L15" s="130"/>
      <c r="M15" s="130"/>
      <c r="N15" s="130"/>
      <c r="O15" s="131"/>
      <c r="P15" s="92"/>
      <c r="Q15" s="21"/>
      <c r="R15" s="21"/>
      <c r="S15" s="1"/>
    </row>
    <row r="16" spans="1:19" x14ac:dyDescent="0.3">
      <c r="A16" s="18"/>
      <c r="B16" s="124"/>
      <c r="C16" s="121"/>
      <c r="D16" s="121"/>
      <c r="E16" s="121"/>
      <c r="F16" s="121"/>
      <c r="G16" s="121"/>
      <c r="H16" s="121"/>
      <c r="I16" s="121"/>
      <c r="J16" s="121"/>
      <c r="K16" s="121"/>
      <c r="L16" s="121"/>
      <c r="M16" s="121"/>
      <c r="N16" s="121"/>
      <c r="O16" s="122"/>
      <c r="Q16" s="21"/>
      <c r="R16" s="21"/>
      <c r="S16" s="1"/>
    </row>
    <row r="17" spans="1:19" ht="33" customHeight="1" x14ac:dyDescent="0.3">
      <c r="A17" s="18"/>
      <c r="B17" s="124"/>
      <c r="C17" s="128" t="s">
        <v>61</v>
      </c>
      <c r="D17" s="128"/>
      <c r="E17" s="128"/>
      <c r="F17" s="128"/>
      <c r="G17" s="128"/>
      <c r="H17" s="128"/>
      <c r="I17" s="128"/>
      <c r="J17" s="128"/>
      <c r="K17" s="128"/>
      <c r="L17" s="128"/>
      <c r="M17" s="128"/>
      <c r="N17" s="128"/>
      <c r="O17" s="129"/>
      <c r="P17" s="88"/>
      <c r="Q17" s="88"/>
      <c r="R17" s="88"/>
      <c r="S17" s="1"/>
    </row>
    <row r="18" spans="1:19" ht="15.75" customHeight="1" x14ac:dyDescent="0.3">
      <c r="A18" s="18"/>
      <c r="B18" s="124"/>
      <c r="C18" s="128"/>
      <c r="D18" s="128"/>
      <c r="E18" s="128"/>
      <c r="F18" s="128"/>
      <c r="G18" s="128"/>
      <c r="H18" s="128"/>
      <c r="I18" s="128"/>
      <c r="J18" s="128"/>
      <c r="K18" s="128"/>
      <c r="L18" s="128"/>
      <c r="M18" s="128"/>
      <c r="N18" s="128"/>
      <c r="O18" s="129"/>
      <c r="P18" s="88"/>
      <c r="Q18" s="88"/>
      <c r="R18" s="88"/>
      <c r="S18" s="1"/>
    </row>
    <row r="19" spans="1:19" ht="15" thickBot="1" x14ac:dyDescent="0.35">
      <c r="A19" s="18"/>
      <c r="B19" s="125"/>
      <c r="C19" s="99" t="s">
        <v>51</v>
      </c>
      <c r="D19" s="89"/>
      <c r="E19" s="89"/>
      <c r="F19" s="89"/>
      <c r="G19" s="89"/>
      <c r="H19" s="89"/>
      <c r="I19" s="89"/>
      <c r="J19" s="89"/>
      <c r="K19" s="89"/>
      <c r="L19" s="89"/>
      <c r="M19" s="89"/>
      <c r="N19" s="89"/>
      <c r="O19" s="90"/>
      <c r="Q19" s="21"/>
      <c r="R19" s="21"/>
      <c r="S19" s="1"/>
    </row>
    <row r="20" spans="1:19" x14ac:dyDescent="0.3">
      <c r="A20" s="18"/>
      <c r="B20" s="21"/>
      <c r="C20" s="21"/>
      <c r="D20" s="21"/>
      <c r="E20" s="21"/>
      <c r="F20" s="21"/>
      <c r="G20" s="21"/>
      <c r="H20" s="21"/>
      <c r="I20" s="21"/>
      <c r="J20" s="21"/>
      <c r="K20" s="21"/>
      <c r="L20" s="21"/>
      <c r="M20" s="21"/>
      <c r="N20" s="21"/>
      <c r="O20" s="21"/>
      <c r="Q20" s="1"/>
      <c r="R20" s="1"/>
      <c r="S20" s="1"/>
    </row>
    <row r="21" spans="1:19" ht="15" thickBot="1" x14ac:dyDescent="0.35">
      <c r="A21" s="18"/>
      <c r="B21" s="21"/>
      <c r="C21" s="21"/>
      <c r="D21" s="21"/>
      <c r="E21" s="21"/>
      <c r="F21" s="21"/>
      <c r="G21" s="21"/>
      <c r="H21" s="21"/>
      <c r="I21" s="21"/>
      <c r="J21" s="21"/>
      <c r="K21" s="21"/>
      <c r="L21" s="21"/>
      <c r="M21" s="21"/>
      <c r="N21" s="21"/>
      <c r="O21" s="21"/>
      <c r="Q21" s="21"/>
      <c r="R21" s="21"/>
      <c r="S21" s="21"/>
    </row>
    <row r="22" spans="1:19" x14ac:dyDescent="0.3">
      <c r="B22" s="71" t="s">
        <v>3</v>
      </c>
      <c r="C22" s="72"/>
    </row>
    <row r="23" spans="1:19" x14ac:dyDescent="0.3">
      <c r="A23" s="2"/>
      <c r="B23" s="32" t="s">
        <v>5</v>
      </c>
      <c r="C23" s="73">
        <v>2027</v>
      </c>
      <c r="D23" s="4"/>
      <c r="E23" s="12"/>
      <c r="H23" s="12"/>
      <c r="Q23" s="12"/>
    </row>
    <row r="24" spans="1:19" x14ac:dyDescent="0.3">
      <c r="A24" s="2"/>
      <c r="B24" s="32" t="s">
        <v>6</v>
      </c>
      <c r="C24" s="74" t="s">
        <v>7</v>
      </c>
      <c r="D24" s="5"/>
      <c r="E24" s="13"/>
      <c r="H24" s="13"/>
      <c r="Q24" s="13"/>
    </row>
    <row r="25" spans="1:19" x14ac:dyDescent="0.3">
      <c r="B25" s="32" t="s">
        <v>4</v>
      </c>
      <c r="C25" s="33">
        <v>375000</v>
      </c>
    </row>
    <row r="26" spans="1:19" ht="15" thickBot="1" x14ac:dyDescent="0.35">
      <c r="B26" s="80" t="s">
        <v>64</v>
      </c>
      <c r="C26" s="81">
        <v>4.99E-2</v>
      </c>
      <c r="D26" s="6"/>
      <c r="E26" s="14"/>
      <c r="H26" s="14"/>
      <c r="Q26" s="14"/>
    </row>
    <row r="27" spans="1:19" ht="15" thickBot="1" x14ac:dyDescent="0.35">
      <c r="C27" s="25"/>
      <c r="D27" s="6"/>
      <c r="E27" s="14"/>
      <c r="H27" s="14"/>
      <c r="Q27" s="14"/>
    </row>
    <row r="28" spans="1:19" ht="15" customHeight="1" x14ac:dyDescent="0.3">
      <c r="C28" s="113" t="s">
        <v>23</v>
      </c>
      <c r="D28" s="114"/>
      <c r="E28" s="114"/>
      <c r="F28" s="114"/>
      <c r="G28" s="114"/>
      <c r="H28" s="114"/>
      <c r="I28" s="114"/>
      <c r="J28" s="115"/>
      <c r="K28" s="26"/>
      <c r="L28" s="105" t="s">
        <v>34</v>
      </c>
      <c r="M28" s="106"/>
      <c r="N28" s="106"/>
      <c r="O28" s="106"/>
      <c r="P28" s="106"/>
      <c r="Q28" s="106"/>
      <c r="R28" s="106"/>
      <c r="S28" s="107"/>
    </row>
    <row r="29" spans="1:19" x14ac:dyDescent="0.3">
      <c r="C29" s="116"/>
      <c r="D29" s="117"/>
      <c r="E29" s="117"/>
      <c r="F29" s="117"/>
      <c r="G29" s="117"/>
      <c r="H29" s="117"/>
      <c r="I29" s="117"/>
      <c r="J29" s="118"/>
      <c r="K29" s="26"/>
      <c r="L29" s="108"/>
      <c r="M29" s="109"/>
      <c r="N29" s="109"/>
      <c r="O29" s="109"/>
      <c r="P29" s="109"/>
      <c r="Q29" s="109"/>
      <c r="R29" s="109"/>
      <c r="S29" s="110"/>
    </row>
    <row r="30" spans="1:19" ht="45" customHeight="1" x14ac:dyDescent="0.3">
      <c r="C30" s="111" t="s">
        <v>0</v>
      </c>
      <c r="D30" s="103"/>
      <c r="E30" s="28"/>
      <c r="F30" s="103" t="s">
        <v>1</v>
      </c>
      <c r="G30" s="103"/>
      <c r="H30" s="28"/>
      <c r="I30" s="103" t="s">
        <v>36</v>
      </c>
      <c r="J30" s="104"/>
      <c r="K30" s="15"/>
      <c r="L30" s="111" t="s">
        <v>0</v>
      </c>
      <c r="M30" s="103"/>
      <c r="N30" s="28"/>
      <c r="O30" s="103" t="s">
        <v>1</v>
      </c>
      <c r="P30" s="103"/>
      <c r="Q30" s="28"/>
      <c r="R30" s="103" t="s">
        <v>36</v>
      </c>
      <c r="S30" s="104"/>
    </row>
    <row r="31" spans="1:19" x14ac:dyDescent="0.3">
      <c r="B31" s="2" t="s">
        <v>2</v>
      </c>
      <c r="C31" s="29"/>
      <c r="D31" s="30"/>
      <c r="E31" s="28"/>
      <c r="F31" s="30"/>
      <c r="G31" s="30"/>
      <c r="H31" s="28"/>
      <c r="I31" s="30"/>
      <c r="J31" s="31"/>
      <c r="K31" s="15"/>
      <c r="L31" s="29"/>
      <c r="M31" s="30"/>
      <c r="N31" s="28"/>
      <c r="O31" s="30"/>
      <c r="P31" s="30"/>
      <c r="Q31" s="28"/>
      <c r="R31" s="30"/>
      <c r="S31" s="31"/>
    </row>
    <row r="32" spans="1:19" x14ac:dyDescent="0.3">
      <c r="B32" s="1" t="s">
        <v>9</v>
      </c>
      <c r="C32" s="34">
        <f>C25</f>
        <v>375000</v>
      </c>
      <c r="D32" s="8"/>
      <c r="E32" s="17"/>
      <c r="F32" s="8">
        <f>C32</f>
        <v>375000</v>
      </c>
      <c r="G32" s="8"/>
      <c r="H32" s="17"/>
      <c r="I32" s="8">
        <f>F32</f>
        <v>375000</v>
      </c>
      <c r="J32" s="33"/>
      <c r="L32" s="34">
        <f>C25</f>
        <v>375000</v>
      </c>
      <c r="M32" s="8"/>
      <c r="N32" s="17"/>
      <c r="O32" s="8">
        <f>L32</f>
        <v>375000</v>
      </c>
      <c r="P32" s="8"/>
      <c r="Q32" s="17"/>
      <c r="R32" s="8">
        <f>O32</f>
        <v>375000</v>
      </c>
      <c r="S32" s="33"/>
    </row>
    <row r="33" spans="2:24" x14ac:dyDescent="0.3">
      <c r="B33" s="9" t="s">
        <v>38</v>
      </c>
      <c r="C33" s="34">
        <v>0</v>
      </c>
      <c r="D33" s="8"/>
      <c r="E33" s="17"/>
      <c r="F33" s="8">
        <v>0</v>
      </c>
      <c r="G33" s="8"/>
      <c r="H33" s="17"/>
      <c r="I33" s="8">
        <f>F34*0.75</f>
        <v>-14034.375</v>
      </c>
      <c r="J33" s="33"/>
      <c r="L33" s="34">
        <v>0</v>
      </c>
      <c r="M33" s="8"/>
      <c r="N33" s="17"/>
      <c r="O33" s="8">
        <v>0</v>
      </c>
      <c r="P33" s="8"/>
      <c r="Q33" s="17"/>
      <c r="R33" s="8">
        <f>O34*0.75</f>
        <v>-14034.375</v>
      </c>
      <c r="S33" s="33"/>
    </row>
    <row r="34" spans="2:24" x14ac:dyDescent="0.3">
      <c r="B34" s="9" t="s">
        <v>39</v>
      </c>
      <c r="C34" s="34">
        <v>0</v>
      </c>
      <c r="D34" s="8"/>
      <c r="E34" s="17"/>
      <c r="F34" s="8">
        <f>-F32*C26</f>
        <v>-18712.5</v>
      </c>
      <c r="G34" s="8"/>
      <c r="H34" s="17"/>
      <c r="I34" s="8">
        <f>-(I32*$C$26)-I33</f>
        <v>-4678.125</v>
      </c>
      <c r="J34" s="33"/>
      <c r="K34" s="16"/>
      <c r="L34" s="34">
        <v>0</v>
      </c>
      <c r="M34" s="8"/>
      <c r="N34" s="17"/>
      <c r="O34" s="8">
        <f>-O32*C26</f>
        <v>-18712.5</v>
      </c>
      <c r="P34" s="8"/>
      <c r="Q34" s="17"/>
      <c r="R34" s="8">
        <f>-(R32*$C$26)-R33</f>
        <v>-4678.125</v>
      </c>
      <c r="S34" s="33"/>
    </row>
    <row r="35" spans="2:24" x14ac:dyDescent="0.3">
      <c r="B35" s="9" t="s">
        <v>4</v>
      </c>
      <c r="C35" s="34"/>
      <c r="D35" s="8">
        <f>SUM(C32:C34)</f>
        <v>375000</v>
      </c>
      <c r="E35" s="17"/>
      <c r="F35" s="8"/>
      <c r="G35" s="8">
        <f>SUM(F32:F34)</f>
        <v>356287.5</v>
      </c>
      <c r="H35" s="17"/>
      <c r="I35" s="8"/>
      <c r="J35" s="33">
        <f>SUM(I32:I34)</f>
        <v>356287.5</v>
      </c>
      <c r="L35" s="34"/>
      <c r="M35" s="8">
        <f>SUM(L32:L34)</f>
        <v>375000</v>
      </c>
      <c r="N35" s="17"/>
      <c r="O35" s="8"/>
      <c r="P35" s="8">
        <f>SUM(O32:O34)</f>
        <v>356287.5</v>
      </c>
      <c r="Q35" s="17"/>
      <c r="R35" s="8"/>
      <c r="S35" s="33">
        <f>SUM(R32:R34)</f>
        <v>356287.5</v>
      </c>
    </row>
    <row r="36" spans="2:24" x14ac:dyDescent="0.3">
      <c r="B36" s="1" t="s">
        <v>10</v>
      </c>
      <c r="C36" s="34"/>
      <c r="D36" s="7">
        <f>SUM(D32:D35)</f>
        <v>375000</v>
      </c>
      <c r="E36" s="17"/>
      <c r="F36" s="8"/>
      <c r="G36" s="7">
        <f>SUM(G32:G35)</f>
        <v>356287.5</v>
      </c>
      <c r="H36" s="17"/>
      <c r="I36" s="8"/>
      <c r="J36" s="35">
        <f>SUM(J32:J35)</f>
        <v>356287.5</v>
      </c>
      <c r="K36" s="16"/>
      <c r="L36" s="34"/>
      <c r="M36" s="7">
        <f>SUM(M32:M35)</f>
        <v>375000</v>
      </c>
      <c r="N36" s="17"/>
      <c r="O36" s="8"/>
      <c r="P36" s="7">
        <f>SUM(P32:P35)</f>
        <v>356287.5</v>
      </c>
      <c r="Q36" s="17"/>
      <c r="R36" s="8"/>
      <c r="S36" s="35">
        <f>SUM(S32:S35)</f>
        <v>356287.5</v>
      </c>
    </row>
    <row r="37" spans="2:24" x14ac:dyDescent="0.3">
      <c r="C37" s="34"/>
      <c r="D37" s="8"/>
      <c r="E37" s="17"/>
      <c r="F37" s="8"/>
      <c r="G37" s="8"/>
      <c r="H37" s="17"/>
      <c r="I37" s="8"/>
      <c r="J37" s="33"/>
      <c r="L37" s="34"/>
      <c r="M37" s="8"/>
      <c r="N37" s="17"/>
      <c r="O37" s="8"/>
      <c r="P37" s="8"/>
      <c r="Q37" s="17"/>
      <c r="R37" s="8"/>
      <c r="S37" s="33"/>
    </row>
    <row r="38" spans="2:24" x14ac:dyDescent="0.3">
      <c r="B38" s="2" t="s">
        <v>21</v>
      </c>
      <c r="C38" s="34"/>
      <c r="D38" s="8"/>
      <c r="E38" s="17"/>
      <c r="F38" s="8"/>
      <c r="G38" s="8"/>
      <c r="H38" s="17"/>
      <c r="I38" s="8"/>
      <c r="J38" s="33"/>
      <c r="L38" s="34"/>
      <c r="M38" s="8"/>
      <c r="N38" s="17"/>
      <c r="O38" s="8"/>
      <c r="P38" s="8"/>
      <c r="Q38" s="17"/>
      <c r="R38" s="8"/>
      <c r="S38" s="33"/>
      <c r="X38" s="22"/>
    </row>
    <row r="39" spans="2:24" x14ac:dyDescent="0.3">
      <c r="B39" s="18" t="s">
        <v>11</v>
      </c>
      <c r="C39" s="34">
        <f>D35*C26</f>
        <v>18712.5</v>
      </c>
      <c r="D39" s="11" t="s">
        <v>20</v>
      </c>
      <c r="E39" s="17"/>
      <c r="F39" s="8">
        <f>G35*F26</f>
        <v>0</v>
      </c>
      <c r="G39" s="1"/>
      <c r="H39" s="17"/>
      <c r="I39" s="8">
        <f>J35*I26</f>
        <v>0</v>
      </c>
      <c r="J39" s="36"/>
      <c r="K39" s="1"/>
      <c r="L39" s="34">
        <f>M35*C26</f>
        <v>18712.5</v>
      </c>
      <c r="M39" s="11" t="s">
        <v>20</v>
      </c>
      <c r="N39" s="17"/>
      <c r="O39" s="8">
        <f>P35*O26</f>
        <v>0</v>
      </c>
      <c r="Q39" s="17"/>
      <c r="R39" s="8">
        <f>S35*R26</f>
        <v>0</v>
      </c>
      <c r="S39" s="36"/>
      <c r="X39" s="22"/>
    </row>
    <row r="40" spans="2:24" x14ac:dyDescent="0.3">
      <c r="B40" s="18" t="s">
        <v>12</v>
      </c>
      <c r="C40" s="34">
        <v>5000</v>
      </c>
      <c r="D40" s="8"/>
      <c r="E40" s="17"/>
      <c r="F40" s="8">
        <f>C40</f>
        <v>5000</v>
      </c>
      <c r="G40" s="8"/>
      <c r="H40" s="17"/>
      <c r="I40" s="8">
        <f>F40</f>
        <v>5000</v>
      </c>
      <c r="J40" s="33"/>
      <c r="L40" s="34">
        <f>C40</f>
        <v>5000</v>
      </c>
      <c r="M40" s="8"/>
      <c r="N40" s="17"/>
      <c r="O40" s="8">
        <f>C40</f>
        <v>5000</v>
      </c>
      <c r="P40" s="8"/>
      <c r="Q40" s="17"/>
      <c r="R40" s="8">
        <f>O40</f>
        <v>5000</v>
      </c>
      <c r="S40" s="33"/>
    </row>
    <row r="41" spans="2:24" x14ac:dyDescent="0.3">
      <c r="B41" s="18" t="s">
        <v>55</v>
      </c>
      <c r="C41" s="93">
        <v>0</v>
      </c>
      <c r="D41" s="8"/>
      <c r="E41" s="17"/>
      <c r="F41" s="96">
        <v>0</v>
      </c>
      <c r="G41" s="8"/>
      <c r="H41" s="17"/>
      <c r="I41" s="96">
        <v>0</v>
      </c>
      <c r="J41" s="33"/>
      <c r="L41" s="93">
        <v>0</v>
      </c>
      <c r="M41" s="8"/>
      <c r="N41" s="17"/>
      <c r="O41" s="96">
        <v>0</v>
      </c>
      <c r="P41" s="8"/>
      <c r="Q41" s="17"/>
      <c r="R41" s="96">
        <v>0</v>
      </c>
      <c r="S41" s="33"/>
    </row>
    <row r="42" spans="2:24" x14ac:dyDescent="0.3">
      <c r="B42" s="1" t="s">
        <v>13</v>
      </c>
      <c r="C42" s="34">
        <v>10000</v>
      </c>
      <c r="D42" s="8"/>
      <c r="E42" s="17"/>
      <c r="F42" s="8">
        <f>C42</f>
        <v>10000</v>
      </c>
      <c r="G42" s="8"/>
      <c r="H42" s="17"/>
      <c r="I42" s="8">
        <f>F42</f>
        <v>10000</v>
      </c>
      <c r="J42" s="33"/>
      <c r="L42" s="34">
        <f>C42</f>
        <v>10000</v>
      </c>
      <c r="M42" s="8"/>
      <c r="N42" s="17"/>
      <c r="O42" s="8">
        <f>C42</f>
        <v>10000</v>
      </c>
      <c r="P42" s="8"/>
      <c r="Q42" s="17"/>
      <c r="R42" s="8">
        <f>O42</f>
        <v>10000</v>
      </c>
      <c r="S42" s="33"/>
    </row>
    <row r="43" spans="2:24" x14ac:dyDescent="0.3">
      <c r="B43" s="18" t="s">
        <v>14</v>
      </c>
      <c r="C43" s="34">
        <v>5000</v>
      </c>
      <c r="D43" s="8"/>
      <c r="E43" s="17"/>
      <c r="F43" s="8">
        <f>C43</f>
        <v>5000</v>
      </c>
      <c r="G43" s="8"/>
      <c r="H43" s="17"/>
      <c r="I43" s="8">
        <f>F43</f>
        <v>5000</v>
      </c>
      <c r="J43" s="33"/>
      <c r="L43" s="34">
        <f>C43</f>
        <v>5000</v>
      </c>
      <c r="M43" s="8"/>
      <c r="N43" s="17"/>
      <c r="O43" s="8">
        <f>C43</f>
        <v>5000</v>
      </c>
      <c r="P43" s="8"/>
      <c r="Q43" s="17"/>
      <c r="R43" s="8">
        <f>O43</f>
        <v>5000</v>
      </c>
      <c r="S43" s="33"/>
    </row>
    <row r="44" spans="2:24" x14ac:dyDescent="0.3">
      <c r="B44" s="18" t="s">
        <v>56</v>
      </c>
      <c r="C44" s="93">
        <f>D36*-0.5%</f>
        <v>-1875</v>
      </c>
      <c r="D44" s="8"/>
      <c r="E44" s="17"/>
      <c r="F44" s="96">
        <f>-0.5%*G36</f>
        <v>-1781.4375</v>
      </c>
      <c r="G44" s="8"/>
      <c r="H44" s="17"/>
      <c r="I44" s="96">
        <f>F44</f>
        <v>-1781.4375</v>
      </c>
      <c r="J44" s="33"/>
      <c r="L44" s="93">
        <f>C44</f>
        <v>-1875</v>
      </c>
      <c r="M44" s="8"/>
      <c r="N44" s="17"/>
      <c r="O44" s="96">
        <f>-0.5%*P36</f>
        <v>-1781.4375</v>
      </c>
      <c r="P44" s="8"/>
      <c r="Q44" s="17"/>
      <c r="R44" s="96">
        <f>O44</f>
        <v>-1781.4375</v>
      </c>
      <c r="S44" s="33"/>
    </row>
    <row r="45" spans="2:24" x14ac:dyDescent="0.3">
      <c r="B45" s="1" t="s">
        <v>15</v>
      </c>
      <c r="C45" s="37">
        <f>SUM(C39:C44)</f>
        <v>36837.5</v>
      </c>
      <c r="D45" s="8"/>
      <c r="E45" s="17"/>
      <c r="F45" s="7">
        <f>SUM(F39:F44)</f>
        <v>18218.5625</v>
      </c>
      <c r="G45" s="8"/>
      <c r="H45" s="17"/>
      <c r="I45" s="7">
        <f>SUM(I39:I44)</f>
        <v>18218.5625</v>
      </c>
      <c r="J45" s="33"/>
      <c r="L45" s="37">
        <f>SUM(L39:L44)</f>
        <v>36837.5</v>
      </c>
      <c r="M45" s="8"/>
      <c r="N45" s="17"/>
      <c r="O45" s="7">
        <f>SUM(O39:O44)</f>
        <v>18218.5625</v>
      </c>
      <c r="P45" s="8"/>
      <c r="Q45" s="17"/>
      <c r="R45" s="7">
        <f>SUM(R39:R44)</f>
        <v>18218.5625</v>
      </c>
      <c r="S45" s="33"/>
    </row>
    <row r="46" spans="2:24" x14ac:dyDescent="0.3">
      <c r="B46" s="1" t="s">
        <v>16</v>
      </c>
      <c r="C46" s="34">
        <v>32200</v>
      </c>
      <c r="D46" s="8"/>
      <c r="E46" s="17"/>
      <c r="F46" s="8">
        <f>C46</f>
        <v>32200</v>
      </c>
      <c r="G46" s="8"/>
      <c r="H46" s="17"/>
      <c r="I46" s="8">
        <f>C46</f>
        <v>32200</v>
      </c>
      <c r="J46" s="33"/>
      <c r="L46" s="34">
        <f>C46</f>
        <v>32200</v>
      </c>
      <c r="M46" s="8"/>
      <c r="N46" s="17"/>
      <c r="O46" s="8">
        <f>C46</f>
        <v>32200</v>
      </c>
      <c r="P46" s="8"/>
      <c r="Q46" s="17"/>
      <c r="R46" s="8">
        <f>C46</f>
        <v>32200</v>
      </c>
      <c r="S46" s="33"/>
    </row>
    <row r="47" spans="2:24" x14ac:dyDescent="0.3">
      <c r="B47" s="1" t="s">
        <v>17</v>
      </c>
      <c r="C47" s="34"/>
      <c r="D47" s="16">
        <f>IF(C46&gt;C45,C46,C45)</f>
        <v>36837.5</v>
      </c>
      <c r="E47" s="17"/>
      <c r="F47" s="8"/>
      <c r="G47" s="16">
        <f>F46</f>
        <v>32200</v>
      </c>
      <c r="H47" s="17"/>
      <c r="I47" s="8"/>
      <c r="J47" s="38">
        <f>I46</f>
        <v>32200</v>
      </c>
      <c r="L47" s="34"/>
      <c r="M47" s="16">
        <f>IF(L46&gt;L45,L46,L45)</f>
        <v>36837.5</v>
      </c>
      <c r="N47" s="17"/>
      <c r="O47" s="8"/>
      <c r="P47" s="16">
        <f>O46</f>
        <v>32200</v>
      </c>
      <c r="Q47" s="17"/>
      <c r="R47" s="8"/>
      <c r="S47" s="38">
        <f>R46</f>
        <v>32200</v>
      </c>
    </row>
    <row r="48" spans="2:24" x14ac:dyDescent="0.3">
      <c r="B48" s="1" t="s">
        <v>22</v>
      </c>
      <c r="C48" s="34"/>
      <c r="D48" s="8">
        <f>D35*0.2</f>
        <v>75000</v>
      </c>
      <c r="E48" s="17"/>
      <c r="F48" s="8"/>
      <c r="G48" s="8">
        <f>G35*0.2</f>
        <v>71257.5</v>
      </c>
      <c r="H48" s="17"/>
      <c r="I48" s="8"/>
      <c r="J48" s="33">
        <f>J35*0.2</f>
        <v>71257.5</v>
      </c>
      <c r="L48" s="34"/>
      <c r="M48" s="8">
        <v>0</v>
      </c>
      <c r="N48" s="17"/>
      <c r="O48" s="8"/>
      <c r="P48" s="8">
        <v>0</v>
      </c>
      <c r="Q48" s="17"/>
      <c r="R48" s="8"/>
      <c r="S48" s="33">
        <v>0</v>
      </c>
    </row>
    <row r="49" spans="2:22" x14ac:dyDescent="0.3">
      <c r="B49" s="1" t="s">
        <v>8</v>
      </c>
      <c r="C49" s="34"/>
      <c r="D49" s="7">
        <f>D36-SUM(D47:D48)</f>
        <v>263162.5</v>
      </c>
      <c r="E49" s="17"/>
      <c r="F49" s="8"/>
      <c r="G49" s="7">
        <f>G36-SUM(G47:G48)</f>
        <v>252830</v>
      </c>
      <c r="H49" s="17"/>
      <c r="I49" s="8"/>
      <c r="J49" s="35">
        <f>J36-SUM(J47:J48)</f>
        <v>252830</v>
      </c>
      <c r="L49" s="34"/>
      <c r="M49" s="7">
        <f>M36-SUM(M47:M48)</f>
        <v>338162.5</v>
      </c>
      <c r="N49" s="17"/>
      <c r="O49" s="8"/>
      <c r="P49" s="7">
        <f>P36-SUM(P47:P48)</f>
        <v>324087.5</v>
      </c>
      <c r="Q49" s="17"/>
      <c r="R49" s="8"/>
      <c r="S49" s="35">
        <f>S36-SUM(S47:S48)</f>
        <v>324087.5</v>
      </c>
    </row>
    <row r="50" spans="2:22" x14ac:dyDescent="0.3">
      <c r="C50" s="34"/>
      <c r="D50" s="8"/>
      <c r="E50" s="17"/>
      <c r="F50" s="8"/>
      <c r="G50" s="8"/>
      <c r="H50" s="17"/>
      <c r="I50" s="8"/>
      <c r="J50" s="33"/>
      <c r="L50" s="34"/>
      <c r="M50" s="8"/>
      <c r="N50" s="17"/>
      <c r="O50" s="8"/>
      <c r="P50" s="8"/>
      <c r="Q50" s="17"/>
      <c r="R50" s="8"/>
      <c r="S50" s="33"/>
    </row>
    <row r="51" spans="2:22" x14ac:dyDescent="0.3">
      <c r="B51" s="1" t="s">
        <v>19</v>
      </c>
      <c r="C51" s="75" t="s">
        <v>24</v>
      </c>
      <c r="D51" s="8">
        <f>(24800*0.1)+((100800-24801)*0.12)+((211400-100801)*0.22)+((D49-211401)*0.24)</f>
        <v>48354.42</v>
      </c>
      <c r="E51" s="17"/>
      <c r="F51" s="77" t="s">
        <v>24</v>
      </c>
      <c r="G51" s="8">
        <f>(24800*0.1)+((100800-24801)*0.12)+((211400-100801)*0.22)+((G49-211401)*0.24)</f>
        <v>45874.619999999995</v>
      </c>
      <c r="H51" s="17"/>
      <c r="I51" s="77" t="s">
        <v>24</v>
      </c>
      <c r="J51" s="33">
        <f>(24800*0.1)+((100800-24801)*0.12)+((211400-100801)*0.22)+((J49-211401)*0.24)</f>
        <v>45874.619999999995</v>
      </c>
      <c r="L51" s="75" t="s">
        <v>24</v>
      </c>
      <c r="M51" s="8">
        <f>(24800*0.1)+((100800-24801)*0.12)+((211400-100801)*0.22)+((M49-211401)*0.24)</f>
        <v>66354.42</v>
      </c>
      <c r="N51" s="17"/>
      <c r="O51" s="77" t="s">
        <v>24</v>
      </c>
      <c r="P51" s="8">
        <f>(24800*0.1)+((100800-24801)*0.12)+((211400-100801)*0.22)+((P49-211401)*0.24)</f>
        <v>62976.42</v>
      </c>
      <c r="Q51" s="17"/>
      <c r="R51" s="77" t="s">
        <v>24</v>
      </c>
      <c r="S51" s="33">
        <f>(24800*0.1)+((100800-24801)*0.12)+((211400-100801)*0.22)+((S49-211401)*0.24)</f>
        <v>62976.42</v>
      </c>
    </row>
    <row r="52" spans="2:22" x14ac:dyDescent="0.3">
      <c r="C52" s="34"/>
      <c r="D52" s="8"/>
      <c r="E52" s="17"/>
      <c r="F52" s="78"/>
      <c r="G52" s="8"/>
      <c r="H52" s="17"/>
      <c r="I52" s="78"/>
      <c r="J52" s="33"/>
      <c r="L52" s="76"/>
      <c r="M52" s="8"/>
      <c r="N52" s="17"/>
      <c r="O52" s="78"/>
      <c r="P52" s="8"/>
      <c r="Q52" s="17"/>
      <c r="R52" s="78"/>
      <c r="S52" s="33"/>
    </row>
    <row r="53" spans="2:22" x14ac:dyDescent="0.3">
      <c r="B53" s="1" t="s">
        <v>25</v>
      </c>
      <c r="C53" s="34"/>
      <c r="D53" s="39">
        <v>0</v>
      </c>
      <c r="E53" s="17"/>
      <c r="F53" s="78"/>
      <c r="G53" s="8">
        <f>-F34</f>
        <v>18712.5</v>
      </c>
      <c r="H53" s="17"/>
      <c r="I53" s="78"/>
      <c r="J53" s="33">
        <f>I32*C26</f>
        <v>18712.5</v>
      </c>
      <c r="L53" s="76"/>
      <c r="M53" s="39">
        <v>0</v>
      </c>
      <c r="N53" s="17"/>
      <c r="O53" s="78"/>
      <c r="P53" s="8">
        <f>-O34</f>
        <v>18712.5</v>
      </c>
      <c r="Q53" s="17"/>
      <c r="R53" s="78"/>
      <c r="S53" s="33">
        <f>P53</f>
        <v>18712.5</v>
      </c>
    </row>
    <row r="54" spans="2:22" x14ac:dyDescent="0.3">
      <c r="B54" s="1" t="s">
        <v>26</v>
      </c>
      <c r="C54" s="34"/>
      <c r="D54" s="8">
        <f>(C32*C26)</f>
        <v>18712.5</v>
      </c>
      <c r="E54" s="17"/>
      <c r="F54" s="78"/>
      <c r="G54" s="39">
        <v>0</v>
      </c>
      <c r="H54" s="17"/>
      <c r="I54" s="78"/>
      <c r="J54" s="40">
        <v>0</v>
      </c>
      <c r="K54" s="20"/>
      <c r="L54" s="76"/>
      <c r="M54" s="8">
        <f>L32*C26</f>
        <v>18712.5</v>
      </c>
      <c r="N54" s="17"/>
      <c r="O54" s="78"/>
      <c r="P54" s="39">
        <v>0</v>
      </c>
      <c r="Q54" s="17"/>
      <c r="R54" s="78"/>
      <c r="S54" s="40">
        <v>0</v>
      </c>
    </row>
    <row r="55" spans="2:22" x14ac:dyDescent="0.3">
      <c r="B55" s="1" t="s">
        <v>27</v>
      </c>
      <c r="C55" s="75" t="s">
        <v>28</v>
      </c>
      <c r="D55" s="7">
        <f>SUM(D53:D54)</f>
        <v>18712.5</v>
      </c>
      <c r="E55" s="17"/>
      <c r="F55" s="77" t="s">
        <v>28</v>
      </c>
      <c r="G55" s="7">
        <f>SUM(G53:G54)</f>
        <v>18712.5</v>
      </c>
      <c r="H55" s="17"/>
      <c r="I55" s="77" t="s">
        <v>28</v>
      </c>
      <c r="J55" s="35">
        <f>SUM(J53:J54)</f>
        <v>18712.5</v>
      </c>
      <c r="K55" s="20"/>
      <c r="L55" s="75" t="s">
        <v>28</v>
      </c>
      <c r="M55" s="7">
        <f>SUM(M53:M54)</f>
        <v>18712.5</v>
      </c>
      <c r="N55" s="17"/>
      <c r="O55" s="77" t="s">
        <v>28</v>
      </c>
      <c r="P55" s="55">
        <f>SUM(P53:P54)</f>
        <v>18712.5</v>
      </c>
      <c r="Q55" s="17"/>
      <c r="R55" s="77" t="s">
        <v>28</v>
      </c>
      <c r="S55" s="35">
        <f>SUM(S53:S54)</f>
        <v>18712.5</v>
      </c>
    </row>
    <row r="56" spans="2:22" x14ac:dyDescent="0.3">
      <c r="C56" s="34"/>
      <c r="D56" s="8"/>
      <c r="E56" s="17"/>
      <c r="F56" s="8"/>
      <c r="G56" s="39"/>
      <c r="H56" s="17"/>
      <c r="I56" s="8"/>
      <c r="J56" s="40"/>
      <c r="K56" s="20"/>
      <c r="L56" s="34"/>
      <c r="M56" s="8"/>
      <c r="N56" s="17"/>
      <c r="O56" s="8"/>
      <c r="P56" s="39"/>
      <c r="Q56" s="17"/>
      <c r="R56" s="8"/>
      <c r="S56" s="40"/>
    </row>
    <row r="57" spans="2:22" x14ac:dyDescent="0.3">
      <c r="B57" s="1" t="s">
        <v>18</v>
      </c>
      <c r="C57" s="34"/>
      <c r="D57" s="8">
        <f>D51+D55</f>
        <v>67066.92</v>
      </c>
      <c r="E57" s="17"/>
      <c r="F57" s="8"/>
      <c r="G57" s="8">
        <f>G51+G55</f>
        <v>64587.119999999995</v>
      </c>
      <c r="H57" s="17"/>
      <c r="I57" s="8"/>
      <c r="J57" s="33">
        <f>J51+J55</f>
        <v>64587.119999999995</v>
      </c>
      <c r="L57" s="34"/>
      <c r="M57" s="8">
        <f>M51+M55</f>
        <v>85066.92</v>
      </c>
      <c r="N57" s="17"/>
      <c r="O57" s="8"/>
      <c r="P57" s="8">
        <f>P51+P55</f>
        <v>81688.92</v>
      </c>
      <c r="Q57" s="17"/>
      <c r="R57" s="8"/>
      <c r="S57" s="33">
        <f>S51+S55</f>
        <v>81688.92</v>
      </c>
    </row>
    <row r="58" spans="2:22" x14ac:dyDescent="0.3">
      <c r="C58" s="34"/>
      <c r="D58" s="8"/>
      <c r="E58" s="17"/>
      <c r="F58" s="8"/>
      <c r="G58" s="8"/>
      <c r="H58" s="17"/>
      <c r="I58" s="8"/>
      <c r="J58" s="33"/>
      <c r="L58" s="34"/>
      <c r="M58" s="8"/>
      <c r="N58" s="17"/>
      <c r="O58" s="8"/>
      <c r="P58" s="8"/>
      <c r="Q58" s="17"/>
      <c r="R58" s="8"/>
      <c r="S58" s="33"/>
    </row>
    <row r="59" spans="2:22" ht="15" thickBot="1" x14ac:dyDescent="0.35">
      <c r="B59" s="11" t="s">
        <v>37</v>
      </c>
      <c r="C59" s="41"/>
      <c r="D59" s="42"/>
      <c r="E59" s="43"/>
      <c r="F59" s="45"/>
      <c r="G59" s="52">
        <f>D57-G57</f>
        <v>2479.8000000000029</v>
      </c>
      <c r="H59" s="43"/>
      <c r="I59" s="45"/>
      <c r="J59" s="44">
        <f>D57-J57</f>
        <v>2479.8000000000029</v>
      </c>
      <c r="K59" s="27"/>
      <c r="L59" s="41"/>
      <c r="M59" s="42"/>
      <c r="N59" s="43"/>
      <c r="O59" s="42"/>
      <c r="P59" s="52">
        <f>M57-P57</f>
        <v>3378</v>
      </c>
      <c r="Q59" s="43"/>
      <c r="R59" s="45"/>
      <c r="S59" s="44">
        <f>M57-S57</f>
        <v>3378</v>
      </c>
    </row>
    <row r="60" spans="2:22" ht="15" thickBot="1" x14ac:dyDescent="0.35">
      <c r="B60" s="11"/>
      <c r="C60" s="8"/>
      <c r="D60" s="8"/>
      <c r="E60" s="16"/>
      <c r="F60" s="11"/>
      <c r="G60" s="49"/>
      <c r="H60" s="16"/>
      <c r="I60" s="11"/>
      <c r="J60" s="49"/>
      <c r="K60" s="27"/>
      <c r="L60" s="16"/>
      <c r="M60" s="16"/>
      <c r="N60" s="16"/>
      <c r="O60" s="8"/>
      <c r="P60" s="48"/>
      <c r="Q60" s="16"/>
      <c r="R60" s="11"/>
      <c r="S60" s="49"/>
    </row>
    <row r="61" spans="2:22" ht="28.8" x14ac:dyDescent="0.3">
      <c r="B61" s="56" t="s">
        <v>32</v>
      </c>
      <c r="C61" s="57"/>
      <c r="D61" s="58"/>
      <c r="E61" s="59"/>
      <c r="F61" s="58" t="s">
        <v>30</v>
      </c>
      <c r="G61" s="60" t="s">
        <v>33</v>
      </c>
      <c r="H61" s="59"/>
      <c r="I61" s="58" t="s">
        <v>30</v>
      </c>
      <c r="J61" s="61" t="s">
        <v>33</v>
      </c>
      <c r="K61" s="60"/>
      <c r="L61" s="62"/>
      <c r="M61" s="58"/>
      <c r="N61" s="59"/>
      <c r="O61" s="61" t="s">
        <v>30</v>
      </c>
      <c r="P61" s="60" t="s">
        <v>33</v>
      </c>
      <c r="Q61" s="59"/>
      <c r="R61" s="58" t="s">
        <v>30</v>
      </c>
      <c r="S61" s="63" t="s">
        <v>33</v>
      </c>
    </row>
    <row r="62" spans="2:22" x14ac:dyDescent="0.3">
      <c r="B62" s="64" t="s">
        <v>11</v>
      </c>
      <c r="C62" s="8"/>
      <c r="D62" s="51"/>
      <c r="E62" s="54"/>
      <c r="F62" s="51">
        <f>C34-F34</f>
        <v>18712.5</v>
      </c>
      <c r="G62" s="50">
        <f>F62*0.24</f>
        <v>4491</v>
      </c>
      <c r="H62" s="54"/>
      <c r="I62" s="51">
        <f>-SUM(I33:I34)</f>
        <v>18712.5</v>
      </c>
      <c r="J62" s="16">
        <f>I62*0.24</f>
        <v>4491</v>
      </c>
      <c r="K62" s="50"/>
      <c r="L62" s="16"/>
      <c r="M62" s="51"/>
      <c r="N62" s="54"/>
      <c r="O62" s="53">
        <f>L34-O34</f>
        <v>18712.5</v>
      </c>
      <c r="P62" s="50">
        <f>O62*0.24</f>
        <v>4491</v>
      </c>
      <c r="Q62" s="54"/>
      <c r="R62" s="51">
        <f>-SUM(R33:R34)</f>
        <v>18712.5</v>
      </c>
      <c r="S62" s="79">
        <f>R62*0.24</f>
        <v>4491</v>
      </c>
      <c r="V62" s="19"/>
    </row>
    <row r="63" spans="2:22" x14ac:dyDescent="0.3">
      <c r="B63" s="64" t="s">
        <v>31</v>
      </c>
      <c r="C63" s="8"/>
      <c r="D63" s="51"/>
      <c r="E63" s="54"/>
      <c r="F63" s="51">
        <f>G48-D48</f>
        <v>-3742.5</v>
      </c>
      <c r="G63" s="50">
        <f>F63*0.24</f>
        <v>-898.19999999999993</v>
      </c>
      <c r="H63" s="54"/>
      <c r="I63" s="51">
        <f>J48-D48</f>
        <v>-3742.5</v>
      </c>
      <c r="J63" s="16">
        <f t="shared" ref="J63:J64" si="0">I63*0.24</f>
        <v>-898.19999999999993</v>
      </c>
      <c r="K63" s="50"/>
      <c r="L63" s="16"/>
      <c r="M63" s="51"/>
      <c r="N63" s="54"/>
      <c r="O63" s="53">
        <f>P48-M48</f>
        <v>0</v>
      </c>
      <c r="P63" s="50">
        <f t="shared" ref="P63:P64" si="1">O63*0.24</f>
        <v>0</v>
      </c>
      <c r="Q63" s="54"/>
      <c r="R63" s="51">
        <f>S48-M48</f>
        <v>0</v>
      </c>
      <c r="S63" s="79">
        <f t="shared" ref="S63:S64" si="2">R63*0.24</f>
        <v>0</v>
      </c>
    </row>
    <row r="64" spans="2:22" x14ac:dyDescent="0.3">
      <c r="B64" s="64" t="s">
        <v>35</v>
      </c>
      <c r="C64" s="8"/>
      <c r="D64" s="51"/>
      <c r="E64" s="54"/>
      <c r="F64" s="51">
        <f>C46-C45</f>
        <v>-4637.5</v>
      </c>
      <c r="G64" s="50">
        <f>F64*0.24</f>
        <v>-1113</v>
      </c>
      <c r="H64" s="54"/>
      <c r="I64" s="51">
        <f>C46-C45</f>
        <v>-4637.5</v>
      </c>
      <c r="J64" s="16">
        <f t="shared" si="0"/>
        <v>-1113</v>
      </c>
      <c r="K64" s="50"/>
      <c r="L64" s="16"/>
      <c r="M64" s="51"/>
      <c r="N64" s="54"/>
      <c r="O64" s="53">
        <f>L46-L45</f>
        <v>-4637.5</v>
      </c>
      <c r="P64" s="50">
        <f t="shared" si="1"/>
        <v>-1113</v>
      </c>
      <c r="Q64" s="54"/>
      <c r="R64" s="51">
        <f>L46-L45</f>
        <v>-4637.5</v>
      </c>
      <c r="S64" s="79">
        <f t="shared" si="2"/>
        <v>-1113</v>
      </c>
    </row>
    <row r="65" spans="1:19" ht="15" thickBot="1" x14ac:dyDescent="0.35">
      <c r="B65" s="65" t="s">
        <v>37</v>
      </c>
      <c r="C65" s="45"/>
      <c r="D65" s="42"/>
      <c r="E65" s="66"/>
      <c r="F65" s="42"/>
      <c r="G65" s="67">
        <f>SUM(G62:G64)</f>
        <v>2479.8000000000002</v>
      </c>
      <c r="H65" s="43"/>
      <c r="I65" s="68"/>
      <c r="J65" s="67">
        <f>SUM(J62:J64)</f>
        <v>2479.8000000000002</v>
      </c>
      <c r="K65" s="52"/>
      <c r="L65" s="69"/>
      <c r="M65" s="42"/>
      <c r="N65" s="66"/>
      <c r="O65" s="42"/>
      <c r="P65" s="67">
        <f>SUM(P62:P64)</f>
        <v>3378</v>
      </c>
      <c r="Q65" s="43"/>
      <c r="R65" s="68"/>
      <c r="S65" s="70">
        <f>SUM(S62:S64)</f>
        <v>3378</v>
      </c>
    </row>
    <row r="67" spans="1:19" x14ac:dyDescent="0.3">
      <c r="A67" s="1" t="s">
        <v>48</v>
      </c>
      <c r="B67" s="1" t="s">
        <v>49</v>
      </c>
    </row>
    <row r="68" spans="1:19" x14ac:dyDescent="0.3">
      <c r="A68" s="24" t="s">
        <v>20</v>
      </c>
      <c r="B68" s="1" t="s">
        <v>65</v>
      </c>
    </row>
    <row r="69" spans="1:19" x14ac:dyDescent="0.3">
      <c r="A69" s="24" t="s">
        <v>24</v>
      </c>
      <c r="B69" s="1" t="s">
        <v>66</v>
      </c>
    </row>
    <row r="86" spans="1:22" s="3" customFormat="1" x14ac:dyDescent="0.3">
      <c r="A86" s="24" t="s">
        <v>28</v>
      </c>
      <c r="B86" s="1" t="s">
        <v>29</v>
      </c>
      <c r="E86" s="10"/>
      <c r="H86" s="10"/>
      <c r="K86" s="10"/>
      <c r="L86" s="1"/>
      <c r="M86" s="1"/>
      <c r="N86" s="1"/>
      <c r="O86" s="1"/>
      <c r="P86" s="1"/>
      <c r="Q86" s="10"/>
      <c r="T86" s="1"/>
      <c r="U86" s="1"/>
      <c r="V86" s="1"/>
    </row>
    <row r="90" spans="1:22" s="3" customFormat="1" x14ac:dyDescent="0.3">
      <c r="A90" s="1"/>
      <c r="B90" s="1"/>
      <c r="D90" s="10"/>
      <c r="E90" s="1"/>
      <c r="H90" s="1"/>
      <c r="K90" s="10"/>
      <c r="L90" s="1"/>
      <c r="M90" s="1"/>
      <c r="N90" s="1"/>
      <c r="O90" s="1"/>
      <c r="P90" s="1"/>
      <c r="Q90" s="1"/>
      <c r="T90" s="1"/>
      <c r="U90" s="1"/>
      <c r="V90" s="1"/>
    </row>
    <row r="91" spans="1:22" s="3" customFormat="1" x14ac:dyDescent="0.3">
      <c r="A91" s="1"/>
      <c r="B91" s="46"/>
      <c r="D91" s="47"/>
      <c r="E91" s="22"/>
      <c r="H91" s="22"/>
      <c r="K91" s="10"/>
      <c r="L91" s="1"/>
      <c r="M91" s="1"/>
      <c r="N91" s="1"/>
      <c r="O91" s="1"/>
      <c r="P91" s="1"/>
      <c r="Q91" s="22"/>
      <c r="T91" s="1"/>
      <c r="U91" s="1"/>
      <c r="V91" s="1"/>
    </row>
    <row r="92" spans="1:22" s="3" customFormat="1" x14ac:dyDescent="0.3">
      <c r="A92" s="1"/>
      <c r="B92" s="46"/>
      <c r="D92" s="47"/>
      <c r="E92" s="22"/>
      <c r="H92" s="22"/>
      <c r="K92" s="10"/>
      <c r="L92" s="1"/>
      <c r="M92" s="1"/>
      <c r="N92" s="1"/>
      <c r="O92" s="1"/>
      <c r="P92" s="1"/>
      <c r="Q92" s="22"/>
      <c r="T92" s="1"/>
      <c r="U92" s="1"/>
      <c r="V92" s="1"/>
    </row>
  </sheetData>
  <mergeCells count="16">
    <mergeCell ref="B2:O6"/>
    <mergeCell ref="C28:J29"/>
    <mergeCell ref="L28:S29"/>
    <mergeCell ref="R30:S30"/>
    <mergeCell ref="C8:O8"/>
    <mergeCell ref="C10:O10"/>
    <mergeCell ref="B12:B19"/>
    <mergeCell ref="C12:O12"/>
    <mergeCell ref="C16:O16"/>
    <mergeCell ref="C30:D30"/>
    <mergeCell ref="F30:G30"/>
    <mergeCell ref="I30:J30"/>
    <mergeCell ref="L30:M30"/>
    <mergeCell ref="O30:P30"/>
    <mergeCell ref="C15:O15"/>
    <mergeCell ref="C17:O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02C9-87A4-4859-8E91-B3C7FEA731DD}">
  <dimension ref="A1:V92"/>
  <sheetViews>
    <sheetView showGridLines="0" zoomScale="80" zoomScaleNormal="80" workbookViewId="0">
      <selection activeCell="F22" sqref="F22"/>
    </sheetView>
  </sheetViews>
  <sheetFormatPr defaultColWidth="9.109375" defaultRowHeight="14.4" x14ac:dyDescent="0.3"/>
  <cols>
    <col min="1" max="1" width="6.44140625" style="1" bestFit="1" customWidth="1"/>
    <col min="2" max="2" width="43.5546875" style="1" bestFit="1" customWidth="1"/>
    <col min="3" max="4" width="9.5546875" style="3" bestFit="1" customWidth="1"/>
    <col min="5" max="5" width="2.44140625" style="10" customWidth="1"/>
    <col min="6" max="6" width="10.88671875" style="3" bestFit="1" customWidth="1"/>
    <col min="7" max="7" width="9.5546875" style="3" customWidth="1"/>
    <col min="8" max="8" width="2.44140625" style="10" customWidth="1"/>
    <col min="9" max="9" width="10.88671875" style="3" bestFit="1" customWidth="1"/>
    <col min="10" max="10" width="11" style="3" customWidth="1"/>
    <col min="11" max="11" width="9.5546875" style="10" customWidth="1"/>
    <col min="12" max="13" width="9.5546875" style="1" bestFit="1" customWidth="1"/>
    <col min="14" max="14" width="2.5546875" style="1" customWidth="1"/>
    <col min="15" max="15" width="10.109375" style="1" customWidth="1"/>
    <col min="16" max="16" width="9.5546875" style="1" bestFit="1" customWidth="1"/>
    <col min="17" max="17" width="2.44140625" style="10" customWidth="1"/>
    <col min="18" max="18" width="10.88671875" style="3" bestFit="1" customWidth="1"/>
    <col min="19" max="19" width="11" style="3" customWidth="1"/>
    <col min="20" max="21" width="9.109375" style="1"/>
    <col min="22" max="22" width="11.33203125" style="1" bestFit="1" customWidth="1"/>
    <col min="23" max="16384" width="9.109375" style="1"/>
  </cols>
  <sheetData>
    <row r="1" spans="1:19" ht="21" x14ac:dyDescent="0.4">
      <c r="B1" s="23" t="s">
        <v>45</v>
      </c>
    </row>
    <row r="2" spans="1:19" x14ac:dyDescent="0.3">
      <c r="A2" s="18"/>
      <c r="B2" s="112" t="s">
        <v>42</v>
      </c>
      <c r="C2" s="112"/>
      <c r="D2" s="112"/>
      <c r="E2" s="112"/>
      <c r="F2" s="112"/>
      <c r="G2" s="112"/>
      <c r="H2" s="112"/>
      <c r="I2" s="112"/>
      <c r="J2" s="112"/>
      <c r="K2" s="112"/>
      <c r="L2" s="112"/>
      <c r="M2" s="112"/>
      <c r="N2" s="112"/>
      <c r="O2" s="112"/>
      <c r="Q2" s="1"/>
      <c r="R2" s="1"/>
      <c r="S2" s="1"/>
    </row>
    <row r="3" spans="1:19" x14ac:dyDescent="0.3">
      <c r="A3" s="18"/>
      <c r="B3" s="112"/>
      <c r="C3" s="112"/>
      <c r="D3" s="112"/>
      <c r="E3" s="112"/>
      <c r="F3" s="112"/>
      <c r="G3" s="112"/>
      <c r="H3" s="112"/>
      <c r="I3" s="112"/>
      <c r="J3" s="112"/>
      <c r="K3" s="112"/>
      <c r="L3" s="112"/>
      <c r="M3" s="112"/>
      <c r="N3" s="112"/>
      <c r="O3" s="112"/>
      <c r="Q3" s="1"/>
      <c r="R3" s="1"/>
      <c r="S3" s="1"/>
    </row>
    <row r="4" spans="1:19" x14ac:dyDescent="0.3">
      <c r="A4" s="18"/>
      <c r="B4" s="112"/>
      <c r="C4" s="112"/>
      <c r="D4" s="112"/>
      <c r="E4" s="112"/>
      <c r="F4" s="112"/>
      <c r="G4" s="112"/>
      <c r="H4" s="112"/>
      <c r="I4" s="112"/>
      <c r="J4" s="112"/>
      <c r="K4" s="112"/>
      <c r="L4" s="112"/>
      <c r="M4" s="112"/>
      <c r="N4" s="112"/>
      <c r="O4" s="112"/>
      <c r="Q4" s="1"/>
      <c r="R4" s="1"/>
      <c r="S4" s="1"/>
    </row>
    <row r="5" spans="1:19" x14ac:dyDescent="0.3">
      <c r="A5" s="18"/>
      <c r="B5" s="112"/>
      <c r="C5" s="112"/>
      <c r="D5" s="112"/>
      <c r="E5" s="112"/>
      <c r="F5" s="112"/>
      <c r="G5" s="112"/>
      <c r="H5" s="112"/>
      <c r="I5" s="112"/>
      <c r="J5" s="112"/>
      <c r="K5" s="112"/>
      <c r="L5" s="112"/>
      <c r="M5" s="112"/>
      <c r="N5" s="112"/>
      <c r="O5" s="112"/>
      <c r="Q5" s="1"/>
      <c r="R5" s="1"/>
      <c r="S5" s="1"/>
    </row>
    <row r="6" spans="1:19" ht="33" customHeight="1" x14ac:dyDescent="0.3">
      <c r="A6" s="18"/>
      <c r="B6" s="112"/>
      <c r="C6" s="112"/>
      <c r="D6" s="112"/>
      <c r="E6" s="112"/>
      <c r="F6" s="112"/>
      <c r="G6" s="112"/>
      <c r="H6" s="112"/>
      <c r="I6" s="112"/>
      <c r="J6" s="112"/>
      <c r="K6" s="112"/>
      <c r="L6" s="112"/>
      <c r="M6" s="112"/>
      <c r="N6" s="112"/>
      <c r="O6" s="112"/>
      <c r="Q6" s="1"/>
      <c r="R6" s="1"/>
      <c r="S6" s="1"/>
    </row>
    <row r="7" spans="1:19" ht="15" thickBot="1" x14ac:dyDescent="0.35">
      <c r="A7" s="18"/>
      <c r="B7" s="21"/>
      <c r="C7" s="21"/>
      <c r="D7" s="21"/>
      <c r="E7" s="21"/>
      <c r="F7" s="21"/>
      <c r="G7" s="21"/>
      <c r="H7" s="21"/>
      <c r="I7" s="21"/>
      <c r="J7" s="21"/>
      <c r="K7" s="21"/>
      <c r="L7" s="21"/>
      <c r="M7" s="21"/>
      <c r="N7" s="21"/>
      <c r="O7" s="21"/>
      <c r="Q7" s="1"/>
      <c r="R7" s="1"/>
      <c r="S7" s="1"/>
    </row>
    <row r="8" spans="1:19" ht="33" customHeight="1" thickBot="1" x14ac:dyDescent="0.35">
      <c r="A8" s="18"/>
      <c r="B8" s="91" t="s">
        <v>57</v>
      </c>
      <c r="C8" s="119" t="s">
        <v>58</v>
      </c>
      <c r="D8" s="119"/>
      <c r="E8" s="119"/>
      <c r="F8" s="119"/>
      <c r="G8" s="119"/>
      <c r="H8" s="119"/>
      <c r="I8" s="119"/>
      <c r="J8" s="119"/>
      <c r="K8" s="119"/>
      <c r="L8" s="119"/>
      <c r="M8" s="119"/>
      <c r="N8" s="119"/>
      <c r="O8" s="120"/>
      <c r="Q8" s="1"/>
      <c r="R8" s="1"/>
      <c r="S8" s="1"/>
    </row>
    <row r="9" spans="1:19" ht="15" thickBot="1" x14ac:dyDescent="0.35">
      <c r="A9" s="18"/>
      <c r="B9" s="87"/>
      <c r="C9" s="21"/>
      <c r="D9" s="21"/>
      <c r="E9" s="21"/>
      <c r="F9" s="21"/>
      <c r="G9" s="21"/>
      <c r="H9" s="21"/>
      <c r="I9" s="21"/>
      <c r="J9" s="21"/>
      <c r="K9" s="21"/>
      <c r="L9" s="21"/>
      <c r="M9" s="21"/>
      <c r="N9" s="21"/>
      <c r="O9" s="21"/>
      <c r="Q9" s="1"/>
      <c r="R9" s="1"/>
      <c r="S9" s="1"/>
    </row>
    <row r="10" spans="1:19" ht="66" customHeight="1" thickBot="1" x14ac:dyDescent="0.35">
      <c r="A10" s="18"/>
      <c r="B10" s="91" t="s">
        <v>67</v>
      </c>
      <c r="C10" s="119" t="s">
        <v>59</v>
      </c>
      <c r="D10" s="119"/>
      <c r="E10" s="119"/>
      <c r="F10" s="119"/>
      <c r="G10" s="119"/>
      <c r="H10" s="119"/>
      <c r="I10" s="119"/>
      <c r="J10" s="119"/>
      <c r="K10" s="119"/>
      <c r="L10" s="119"/>
      <c r="M10" s="119"/>
      <c r="N10" s="119"/>
      <c r="O10" s="120"/>
      <c r="Q10" s="1"/>
      <c r="R10" s="1"/>
      <c r="S10" s="1"/>
    </row>
    <row r="11" spans="1:19" ht="15" thickBot="1" x14ac:dyDescent="0.35">
      <c r="A11" s="18"/>
      <c r="B11" s="83"/>
      <c r="C11" s="21"/>
      <c r="D11" s="21"/>
      <c r="E11" s="21"/>
      <c r="F11" s="21"/>
      <c r="G11" s="21"/>
      <c r="H11" s="21"/>
      <c r="I11" s="21"/>
      <c r="J11" s="21"/>
      <c r="K11" s="21"/>
      <c r="L11" s="21"/>
      <c r="M11" s="21"/>
      <c r="N11" s="21"/>
      <c r="O11" s="21"/>
      <c r="Q11" s="1"/>
      <c r="R11" s="1"/>
      <c r="S11" s="1"/>
    </row>
    <row r="12" spans="1:19" ht="33.75" customHeight="1" x14ac:dyDescent="0.3">
      <c r="A12" s="18"/>
      <c r="B12" s="123" t="s">
        <v>68</v>
      </c>
      <c r="C12" s="126" t="s">
        <v>63</v>
      </c>
      <c r="D12" s="126"/>
      <c r="E12" s="126"/>
      <c r="F12" s="126"/>
      <c r="G12" s="126"/>
      <c r="H12" s="126"/>
      <c r="I12" s="126"/>
      <c r="J12" s="126"/>
      <c r="K12" s="126"/>
      <c r="L12" s="126"/>
      <c r="M12" s="126"/>
      <c r="N12" s="126"/>
      <c r="O12" s="127"/>
      <c r="Q12" s="1"/>
      <c r="R12" s="1"/>
      <c r="S12" s="1"/>
    </row>
    <row r="13" spans="1:19" x14ac:dyDescent="0.3">
      <c r="A13" s="18"/>
      <c r="B13" s="124"/>
      <c r="C13" s="97" t="s">
        <v>53</v>
      </c>
      <c r="D13" s="97"/>
      <c r="E13" s="97"/>
      <c r="F13" s="97"/>
      <c r="G13" s="97"/>
      <c r="H13" s="97"/>
      <c r="I13" s="97"/>
      <c r="J13" s="97"/>
      <c r="K13" s="97"/>
      <c r="L13" s="97"/>
      <c r="M13" s="97"/>
      <c r="N13" s="97"/>
      <c r="O13" s="98"/>
      <c r="Q13" s="1"/>
      <c r="R13" s="1"/>
      <c r="S13" s="1"/>
    </row>
    <row r="14" spans="1:19" x14ac:dyDescent="0.3">
      <c r="A14" s="18"/>
      <c r="B14" s="124"/>
      <c r="C14" s="97" t="s">
        <v>54</v>
      </c>
      <c r="D14" s="97"/>
      <c r="E14" s="97"/>
      <c r="F14" s="97"/>
      <c r="G14" s="97"/>
      <c r="H14" s="97"/>
      <c r="I14" s="97"/>
      <c r="J14" s="97"/>
      <c r="K14" s="97"/>
      <c r="L14" s="97"/>
      <c r="M14" s="97"/>
      <c r="N14" s="97"/>
      <c r="O14" s="98"/>
      <c r="Q14" s="1"/>
      <c r="R14" s="1"/>
      <c r="S14" s="1"/>
    </row>
    <row r="15" spans="1:19" x14ac:dyDescent="0.3">
      <c r="A15" s="18"/>
      <c r="B15" s="124"/>
      <c r="C15" s="130" t="s">
        <v>50</v>
      </c>
      <c r="D15" s="130"/>
      <c r="E15" s="130"/>
      <c r="F15" s="130"/>
      <c r="G15" s="130"/>
      <c r="H15" s="130"/>
      <c r="I15" s="130"/>
      <c r="J15" s="130"/>
      <c r="K15" s="130"/>
      <c r="L15" s="130"/>
      <c r="M15" s="130"/>
      <c r="N15" s="130"/>
      <c r="O15" s="131"/>
      <c r="Q15" s="1"/>
      <c r="R15" s="1"/>
      <c r="S15" s="1"/>
    </row>
    <row r="16" spans="1:19" x14ac:dyDescent="0.3">
      <c r="A16" s="18"/>
      <c r="B16" s="124"/>
      <c r="C16" s="121"/>
      <c r="D16" s="121"/>
      <c r="E16" s="121"/>
      <c r="F16" s="121"/>
      <c r="G16" s="121"/>
      <c r="H16" s="121"/>
      <c r="I16" s="121"/>
      <c r="J16" s="121"/>
      <c r="K16" s="121"/>
      <c r="L16" s="121"/>
      <c r="M16" s="121"/>
      <c r="N16" s="121"/>
      <c r="O16" s="122"/>
      <c r="Q16" s="1"/>
      <c r="R16" s="1"/>
      <c r="S16" s="1"/>
    </row>
    <row r="17" spans="1:19" ht="33" customHeight="1" x14ac:dyDescent="0.3">
      <c r="A17" s="18"/>
      <c r="B17" s="124"/>
      <c r="C17" s="128" t="s">
        <v>61</v>
      </c>
      <c r="D17" s="128"/>
      <c r="E17" s="128"/>
      <c r="F17" s="128"/>
      <c r="G17" s="128"/>
      <c r="H17" s="128"/>
      <c r="I17" s="128"/>
      <c r="J17" s="128"/>
      <c r="K17" s="128"/>
      <c r="L17" s="128"/>
      <c r="M17" s="128"/>
      <c r="N17" s="128"/>
      <c r="O17" s="129"/>
      <c r="Q17" s="1"/>
      <c r="R17" s="1"/>
      <c r="S17" s="1"/>
    </row>
    <row r="18" spans="1:19" ht="15.75" customHeight="1" x14ac:dyDescent="0.3">
      <c r="A18" s="18"/>
      <c r="B18" s="124"/>
      <c r="C18" s="128"/>
      <c r="D18" s="128"/>
      <c r="E18" s="128"/>
      <c r="F18" s="128"/>
      <c r="G18" s="128"/>
      <c r="H18" s="128"/>
      <c r="I18" s="128"/>
      <c r="J18" s="128"/>
      <c r="K18" s="128"/>
      <c r="L18" s="128"/>
      <c r="M18" s="128"/>
      <c r="N18" s="128"/>
      <c r="O18" s="129"/>
      <c r="Q18" s="1"/>
      <c r="R18" s="1"/>
      <c r="S18" s="1"/>
    </row>
    <row r="19" spans="1:19" ht="15" thickBot="1" x14ac:dyDescent="0.35">
      <c r="A19" s="18"/>
      <c r="B19" s="125"/>
      <c r="C19" s="99" t="s">
        <v>51</v>
      </c>
      <c r="D19" s="89"/>
      <c r="E19" s="89"/>
      <c r="F19" s="89"/>
      <c r="G19" s="89"/>
      <c r="H19" s="89"/>
      <c r="I19" s="89"/>
      <c r="J19" s="89"/>
      <c r="K19" s="89"/>
      <c r="L19" s="89"/>
      <c r="M19" s="89"/>
      <c r="N19" s="89"/>
      <c r="O19" s="90"/>
      <c r="Q19" s="1"/>
      <c r="R19" s="1"/>
      <c r="S19" s="1"/>
    </row>
    <row r="20" spans="1:19" x14ac:dyDescent="0.3">
      <c r="A20" s="18"/>
      <c r="B20" s="21"/>
      <c r="C20" s="21"/>
      <c r="D20" s="21"/>
      <c r="E20" s="21"/>
      <c r="F20" s="21"/>
      <c r="G20" s="21"/>
      <c r="H20" s="21"/>
      <c r="I20" s="21"/>
      <c r="J20" s="21"/>
      <c r="K20" s="21"/>
      <c r="L20" s="21"/>
      <c r="M20" s="21"/>
      <c r="N20" s="21"/>
      <c r="O20" s="21"/>
      <c r="Q20" s="1"/>
      <c r="R20" s="1"/>
      <c r="S20" s="1"/>
    </row>
    <row r="21" spans="1:19" ht="15" thickBot="1" x14ac:dyDescent="0.35">
      <c r="A21" s="18"/>
      <c r="B21" s="21"/>
      <c r="C21" s="21"/>
      <c r="D21" s="21"/>
      <c r="E21" s="21"/>
      <c r="F21" s="21"/>
      <c r="G21" s="21"/>
      <c r="H21" s="21"/>
      <c r="I21" s="21"/>
      <c r="J21" s="21"/>
      <c r="K21" s="21"/>
      <c r="L21" s="21"/>
      <c r="M21" s="21"/>
      <c r="N21" s="21"/>
      <c r="O21" s="21"/>
      <c r="Q21" s="1"/>
      <c r="R21" s="1"/>
      <c r="S21" s="1"/>
    </row>
    <row r="22" spans="1:19" x14ac:dyDescent="0.3">
      <c r="B22" s="71" t="s">
        <v>3</v>
      </c>
      <c r="C22" s="72"/>
    </row>
    <row r="23" spans="1:19" x14ac:dyDescent="0.3">
      <c r="A23" s="2"/>
      <c r="B23" s="32" t="s">
        <v>5</v>
      </c>
      <c r="C23" s="73">
        <v>2027</v>
      </c>
      <c r="D23" s="4"/>
      <c r="E23" s="12"/>
      <c r="H23" s="12"/>
      <c r="Q23" s="12"/>
    </row>
    <row r="24" spans="1:19" x14ac:dyDescent="0.3">
      <c r="A24" s="2"/>
      <c r="B24" s="32" t="s">
        <v>6</v>
      </c>
      <c r="C24" s="74" t="s">
        <v>7</v>
      </c>
      <c r="D24" s="5"/>
      <c r="E24" s="13"/>
      <c r="H24" s="13"/>
      <c r="Q24" s="13"/>
    </row>
    <row r="25" spans="1:19" x14ac:dyDescent="0.3">
      <c r="B25" s="32" t="s">
        <v>4</v>
      </c>
      <c r="C25" s="33">
        <v>375000</v>
      </c>
    </row>
    <row r="26" spans="1:19" ht="15" thickBot="1" x14ac:dyDescent="0.35">
      <c r="B26" s="80" t="s">
        <v>64</v>
      </c>
      <c r="C26" s="81">
        <v>4.99E-2</v>
      </c>
      <c r="D26" s="6"/>
      <c r="E26" s="14"/>
      <c r="H26" s="14"/>
      <c r="Q26" s="14"/>
    </row>
    <row r="27" spans="1:19" ht="15" thickBot="1" x14ac:dyDescent="0.35">
      <c r="C27" s="25"/>
      <c r="D27" s="6"/>
      <c r="E27" s="14"/>
      <c r="H27" s="14"/>
      <c r="Q27" s="14"/>
    </row>
    <row r="28" spans="1:19" ht="15" customHeight="1" x14ac:dyDescent="0.3">
      <c r="C28" s="113" t="s">
        <v>23</v>
      </c>
      <c r="D28" s="114"/>
      <c r="E28" s="114"/>
      <c r="F28" s="114"/>
      <c r="G28" s="114"/>
      <c r="H28" s="114"/>
      <c r="I28" s="114"/>
      <c r="J28" s="115"/>
      <c r="K28" s="26"/>
      <c r="L28" s="105" t="s">
        <v>34</v>
      </c>
      <c r="M28" s="106"/>
      <c r="N28" s="106"/>
      <c r="O28" s="106"/>
      <c r="P28" s="106"/>
      <c r="Q28" s="106"/>
      <c r="R28" s="106"/>
      <c r="S28" s="107"/>
    </row>
    <row r="29" spans="1:19" x14ac:dyDescent="0.3">
      <c r="C29" s="116"/>
      <c r="D29" s="117"/>
      <c r="E29" s="117"/>
      <c r="F29" s="117"/>
      <c r="G29" s="117"/>
      <c r="H29" s="117"/>
      <c r="I29" s="117"/>
      <c r="J29" s="118"/>
      <c r="K29" s="26"/>
      <c r="L29" s="108"/>
      <c r="M29" s="109"/>
      <c r="N29" s="109"/>
      <c r="O29" s="109"/>
      <c r="P29" s="109"/>
      <c r="Q29" s="109"/>
      <c r="R29" s="109"/>
      <c r="S29" s="110"/>
    </row>
    <row r="30" spans="1:19" ht="45" customHeight="1" x14ac:dyDescent="0.3">
      <c r="C30" s="111" t="s">
        <v>0</v>
      </c>
      <c r="D30" s="103"/>
      <c r="E30" s="28"/>
      <c r="F30" s="103" t="s">
        <v>1</v>
      </c>
      <c r="G30" s="103"/>
      <c r="H30" s="28"/>
      <c r="I30" s="103" t="s">
        <v>36</v>
      </c>
      <c r="J30" s="104"/>
      <c r="K30" s="15"/>
      <c r="L30" s="111" t="s">
        <v>0</v>
      </c>
      <c r="M30" s="103"/>
      <c r="N30" s="28"/>
      <c r="O30" s="103" t="s">
        <v>1</v>
      </c>
      <c r="P30" s="103"/>
      <c r="Q30" s="28"/>
      <c r="R30" s="103" t="s">
        <v>36</v>
      </c>
      <c r="S30" s="104"/>
    </row>
    <row r="31" spans="1:19" x14ac:dyDescent="0.3">
      <c r="B31" s="2" t="s">
        <v>2</v>
      </c>
      <c r="C31" s="29"/>
      <c r="D31" s="30"/>
      <c r="E31" s="28"/>
      <c r="F31" s="30"/>
      <c r="G31" s="30"/>
      <c r="H31" s="28"/>
      <c r="I31" s="30"/>
      <c r="J31" s="31"/>
      <c r="K31" s="15"/>
      <c r="L31" s="29"/>
      <c r="M31" s="30"/>
      <c r="N31" s="28"/>
      <c r="O31" s="30"/>
      <c r="P31" s="30"/>
      <c r="Q31" s="28"/>
      <c r="R31" s="30"/>
      <c r="S31" s="31"/>
    </row>
    <row r="32" spans="1:19" x14ac:dyDescent="0.3">
      <c r="B32" s="1" t="s">
        <v>9</v>
      </c>
      <c r="C32" s="34">
        <f>C25</f>
        <v>375000</v>
      </c>
      <c r="D32" s="8"/>
      <c r="E32" s="17"/>
      <c r="F32" s="8">
        <f>C32</f>
        <v>375000</v>
      </c>
      <c r="G32" s="8"/>
      <c r="H32" s="17"/>
      <c r="I32" s="8">
        <f>F32</f>
        <v>375000</v>
      </c>
      <c r="J32" s="33"/>
      <c r="L32" s="34">
        <f>C25</f>
        <v>375000</v>
      </c>
      <c r="M32" s="8"/>
      <c r="N32" s="17"/>
      <c r="O32" s="8">
        <f>L32</f>
        <v>375000</v>
      </c>
      <c r="P32" s="8"/>
      <c r="Q32" s="17"/>
      <c r="R32" s="8">
        <f>O32</f>
        <v>375000</v>
      </c>
      <c r="S32" s="33"/>
    </row>
    <row r="33" spans="2:22" x14ac:dyDescent="0.3">
      <c r="B33" s="9" t="s">
        <v>38</v>
      </c>
      <c r="C33" s="34">
        <v>0</v>
      </c>
      <c r="D33" s="8"/>
      <c r="E33" s="17"/>
      <c r="F33" s="8">
        <v>0</v>
      </c>
      <c r="G33" s="8"/>
      <c r="H33" s="17"/>
      <c r="I33" s="8">
        <f>F34*0.75</f>
        <v>-14034.375</v>
      </c>
      <c r="J33" s="33"/>
      <c r="L33" s="34">
        <v>0</v>
      </c>
      <c r="M33" s="8"/>
      <c r="N33" s="17"/>
      <c r="O33" s="8">
        <v>0</v>
      </c>
      <c r="P33" s="8"/>
      <c r="Q33" s="17"/>
      <c r="R33" s="8">
        <f>O34*0.75</f>
        <v>-14034.375</v>
      </c>
      <c r="S33" s="33"/>
    </row>
    <row r="34" spans="2:22" x14ac:dyDescent="0.3">
      <c r="B34" s="9" t="s">
        <v>39</v>
      </c>
      <c r="C34" s="34">
        <v>0</v>
      </c>
      <c r="D34" s="8"/>
      <c r="E34" s="17"/>
      <c r="F34" s="8">
        <f>-F32*C26</f>
        <v>-18712.5</v>
      </c>
      <c r="G34" s="8"/>
      <c r="H34" s="17"/>
      <c r="I34" s="8">
        <f>-(I32*$C$26)-I33</f>
        <v>-4678.125</v>
      </c>
      <c r="J34" s="33"/>
      <c r="K34" s="16"/>
      <c r="L34" s="34">
        <v>0</v>
      </c>
      <c r="M34" s="8"/>
      <c r="N34" s="17"/>
      <c r="O34" s="8">
        <f>-O32*C26</f>
        <v>-18712.5</v>
      </c>
      <c r="P34" s="8"/>
      <c r="Q34" s="17"/>
      <c r="R34" s="8">
        <f>-(R32*$C$26)-R33</f>
        <v>-4678.125</v>
      </c>
      <c r="S34" s="33"/>
    </row>
    <row r="35" spans="2:22" x14ac:dyDescent="0.3">
      <c r="B35" s="9" t="s">
        <v>4</v>
      </c>
      <c r="C35" s="34"/>
      <c r="D35" s="8">
        <f>SUM(C32:C34)</f>
        <v>375000</v>
      </c>
      <c r="E35" s="17"/>
      <c r="F35" s="8"/>
      <c r="G35" s="8">
        <f>SUM(F32:F34)</f>
        <v>356287.5</v>
      </c>
      <c r="H35" s="17"/>
      <c r="I35" s="8"/>
      <c r="J35" s="33">
        <f>SUM(I32:I34)</f>
        <v>356287.5</v>
      </c>
      <c r="L35" s="34"/>
      <c r="M35" s="8">
        <f>SUM(L32:L34)</f>
        <v>375000</v>
      </c>
      <c r="N35" s="17"/>
      <c r="O35" s="8"/>
      <c r="P35" s="8">
        <f>SUM(O32:O34)</f>
        <v>356287.5</v>
      </c>
      <c r="Q35" s="17"/>
      <c r="R35" s="8"/>
      <c r="S35" s="33">
        <f>SUM(R32:R34)</f>
        <v>356287.5</v>
      </c>
    </row>
    <row r="36" spans="2:22" x14ac:dyDescent="0.3">
      <c r="B36" s="1" t="s">
        <v>10</v>
      </c>
      <c r="C36" s="34"/>
      <c r="D36" s="7">
        <f>SUM(D32:D35)</f>
        <v>375000</v>
      </c>
      <c r="E36" s="17"/>
      <c r="F36" s="8"/>
      <c r="G36" s="7">
        <f>SUM(G32:G35)</f>
        <v>356287.5</v>
      </c>
      <c r="H36" s="17"/>
      <c r="I36" s="8"/>
      <c r="J36" s="35">
        <f>SUM(J32:J35)</f>
        <v>356287.5</v>
      </c>
      <c r="K36" s="16"/>
      <c r="L36" s="34"/>
      <c r="M36" s="7">
        <f>SUM(M32:M35)</f>
        <v>375000</v>
      </c>
      <c r="N36" s="17"/>
      <c r="O36" s="8"/>
      <c r="P36" s="7">
        <f>SUM(P32:P35)</f>
        <v>356287.5</v>
      </c>
      <c r="Q36" s="17"/>
      <c r="R36" s="8"/>
      <c r="S36" s="35">
        <f>SUM(S32:S35)</f>
        <v>356287.5</v>
      </c>
    </row>
    <row r="37" spans="2:22" x14ac:dyDescent="0.3">
      <c r="C37" s="34"/>
      <c r="D37" s="8"/>
      <c r="E37" s="17"/>
      <c r="F37" s="8"/>
      <c r="G37" s="8"/>
      <c r="H37" s="17"/>
      <c r="I37" s="8"/>
      <c r="J37" s="33"/>
      <c r="L37" s="34"/>
      <c r="M37" s="8"/>
      <c r="N37" s="17"/>
      <c r="O37" s="8"/>
      <c r="P37" s="8"/>
      <c r="Q37" s="17"/>
      <c r="R37" s="8"/>
      <c r="S37" s="33"/>
    </row>
    <row r="38" spans="2:22" x14ac:dyDescent="0.3">
      <c r="B38" s="2" t="s">
        <v>21</v>
      </c>
      <c r="C38" s="34"/>
      <c r="D38" s="8"/>
      <c r="E38" s="17"/>
      <c r="F38" s="8"/>
      <c r="G38" s="8"/>
      <c r="H38" s="17"/>
      <c r="I38" s="8"/>
      <c r="J38" s="33"/>
      <c r="L38" s="34"/>
      <c r="M38" s="8"/>
      <c r="N38" s="17"/>
      <c r="O38" s="8"/>
      <c r="P38" s="8"/>
      <c r="Q38" s="17"/>
      <c r="R38" s="8"/>
      <c r="S38" s="33"/>
    </row>
    <row r="39" spans="2:22" x14ac:dyDescent="0.3">
      <c r="B39" s="18" t="s">
        <v>11</v>
      </c>
      <c r="C39" s="34">
        <f>D35*C26</f>
        <v>18712.5</v>
      </c>
      <c r="D39" s="11" t="s">
        <v>20</v>
      </c>
      <c r="E39" s="17"/>
      <c r="F39" s="8">
        <f>G35*F26</f>
        <v>0</v>
      </c>
      <c r="G39" s="1"/>
      <c r="H39" s="17"/>
      <c r="I39" s="8">
        <f>J35*I26</f>
        <v>0</v>
      </c>
      <c r="J39" s="36"/>
      <c r="K39" s="1"/>
      <c r="L39" s="34">
        <f>M35*C26</f>
        <v>18712.5</v>
      </c>
      <c r="M39" s="11" t="s">
        <v>20</v>
      </c>
      <c r="N39" s="17"/>
      <c r="O39" s="8">
        <f>P35*O26</f>
        <v>0</v>
      </c>
      <c r="Q39" s="17"/>
      <c r="R39" s="8">
        <f>S35*R26</f>
        <v>0</v>
      </c>
      <c r="S39" s="36"/>
    </row>
    <row r="40" spans="2:22" x14ac:dyDescent="0.3">
      <c r="B40" s="18" t="s">
        <v>12</v>
      </c>
      <c r="C40" s="34">
        <v>10000</v>
      </c>
      <c r="D40" s="8"/>
      <c r="E40" s="17"/>
      <c r="F40" s="8">
        <f>C40</f>
        <v>10000</v>
      </c>
      <c r="G40" s="8"/>
      <c r="H40" s="17"/>
      <c r="I40" s="8">
        <f>F40</f>
        <v>10000</v>
      </c>
      <c r="J40" s="33"/>
      <c r="L40" s="34">
        <f>C40</f>
        <v>10000</v>
      </c>
      <c r="M40" s="8"/>
      <c r="N40" s="17"/>
      <c r="O40" s="8">
        <f>C40</f>
        <v>10000</v>
      </c>
      <c r="P40" s="8"/>
      <c r="Q40" s="17"/>
      <c r="R40" s="8">
        <f>O40</f>
        <v>10000</v>
      </c>
      <c r="S40" s="33"/>
    </row>
    <row r="41" spans="2:22" x14ac:dyDescent="0.3">
      <c r="B41" s="18" t="s">
        <v>55</v>
      </c>
      <c r="C41" s="93">
        <v>0</v>
      </c>
      <c r="D41" s="8"/>
      <c r="E41" s="17"/>
      <c r="F41" s="96">
        <v>0</v>
      </c>
      <c r="G41" s="8"/>
      <c r="H41" s="17"/>
      <c r="I41" s="96">
        <v>0</v>
      </c>
      <c r="J41" s="33"/>
      <c r="L41" s="93">
        <v>0</v>
      </c>
      <c r="M41" s="8"/>
      <c r="N41" s="17"/>
      <c r="O41" s="96">
        <v>0</v>
      </c>
      <c r="P41" s="8"/>
      <c r="Q41" s="17"/>
      <c r="R41" s="96">
        <v>0</v>
      </c>
      <c r="S41" s="33"/>
    </row>
    <row r="42" spans="2:22" x14ac:dyDescent="0.3">
      <c r="B42" s="1" t="s">
        <v>13</v>
      </c>
      <c r="C42" s="34">
        <v>15000</v>
      </c>
      <c r="D42" s="8"/>
      <c r="E42" s="17"/>
      <c r="F42" s="8">
        <f>C42</f>
        <v>15000</v>
      </c>
      <c r="G42" s="8"/>
      <c r="H42" s="17"/>
      <c r="I42" s="8">
        <f>F42</f>
        <v>15000</v>
      </c>
      <c r="J42" s="33"/>
      <c r="L42" s="34">
        <f>C42</f>
        <v>15000</v>
      </c>
      <c r="M42" s="8"/>
      <c r="N42" s="17"/>
      <c r="O42" s="8">
        <f>C42</f>
        <v>15000</v>
      </c>
      <c r="P42" s="8"/>
      <c r="Q42" s="17"/>
      <c r="R42" s="8">
        <f>O42</f>
        <v>15000</v>
      </c>
      <c r="S42" s="33"/>
      <c r="V42" s="22"/>
    </row>
    <row r="43" spans="2:22" x14ac:dyDescent="0.3">
      <c r="B43" s="18" t="s">
        <v>14</v>
      </c>
      <c r="C43" s="34">
        <v>10000</v>
      </c>
      <c r="D43" s="8"/>
      <c r="E43" s="17"/>
      <c r="F43" s="8">
        <f>C43</f>
        <v>10000</v>
      </c>
      <c r="G43" s="8"/>
      <c r="H43" s="17"/>
      <c r="I43" s="8">
        <f>C43</f>
        <v>10000</v>
      </c>
      <c r="J43" s="33"/>
      <c r="L43" s="34">
        <f>C43</f>
        <v>10000</v>
      </c>
      <c r="M43" s="8"/>
      <c r="N43" s="17"/>
      <c r="O43" s="8">
        <f>C43</f>
        <v>10000</v>
      </c>
      <c r="P43" s="8"/>
      <c r="Q43" s="17"/>
      <c r="R43" s="8">
        <f>C43</f>
        <v>10000</v>
      </c>
      <c r="S43" s="33"/>
      <c r="V43" s="22"/>
    </row>
    <row r="44" spans="2:22" x14ac:dyDescent="0.3">
      <c r="B44" s="18" t="s">
        <v>56</v>
      </c>
      <c r="C44" s="93">
        <f>-0.5%*D36</f>
        <v>-1875</v>
      </c>
      <c r="D44" s="8"/>
      <c r="E44" s="17"/>
      <c r="F44" s="96">
        <f>-0.5%*G36</f>
        <v>-1781.4375</v>
      </c>
      <c r="G44" s="8"/>
      <c r="H44" s="17"/>
      <c r="I44" s="96">
        <f>-0.5%*G36</f>
        <v>-1781.4375</v>
      </c>
      <c r="J44" s="33"/>
      <c r="L44" s="93">
        <f>-0.5%*M36</f>
        <v>-1875</v>
      </c>
      <c r="M44" s="8"/>
      <c r="N44" s="17"/>
      <c r="O44" s="96">
        <f>-0.5%*P36</f>
        <v>-1781.4375</v>
      </c>
      <c r="P44" s="8"/>
      <c r="Q44" s="17"/>
      <c r="R44" s="96">
        <f>O44</f>
        <v>-1781.4375</v>
      </c>
      <c r="S44" s="33"/>
      <c r="V44" s="22"/>
    </row>
    <row r="45" spans="2:22" x14ac:dyDescent="0.3">
      <c r="B45" s="1" t="s">
        <v>15</v>
      </c>
      <c r="C45" s="37">
        <f>SUM(C39:C44)</f>
        <v>51837.5</v>
      </c>
      <c r="D45" s="8"/>
      <c r="E45" s="17"/>
      <c r="F45" s="7">
        <f>SUM(F39:F44)</f>
        <v>33218.5625</v>
      </c>
      <c r="G45" s="8"/>
      <c r="H45" s="17"/>
      <c r="I45" s="7">
        <f>SUM(I39:I44)</f>
        <v>33218.5625</v>
      </c>
      <c r="J45" s="33"/>
      <c r="L45" s="37">
        <f>SUM(L39:L44)</f>
        <v>51837.5</v>
      </c>
      <c r="M45" s="8"/>
      <c r="N45" s="17"/>
      <c r="O45" s="7">
        <f>SUM(O39:O44)</f>
        <v>33218.5625</v>
      </c>
      <c r="P45" s="8"/>
      <c r="Q45" s="17"/>
      <c r="R45" s="7">
        <f>SUM(R39:R44)</f>
        <v>33218.5625</v>
      </c>
      <c r="S45" s="33"/>
      <c r="V45" s="22"/>
    </row>
    <row r="46" spans="2:22" x14ac:dyDescent="0.3">
      <c r="B46" s="1" t="s">
        <v>16</v>
      </c>
      <c r="C46" s="34">
        <v>32200</v>
      </c>
      <c r="D46" s="8"/>
      <c r="E46" s="17"/>
      <c r="F46" s="8">
        <f>C46</f>
        <v>32200</v>
      </c>
      <c r="G46" s="8"/>
      <c r="H46" s="17"/>
      <c r="I46" s="8">
        <f>C46</f>
        <v>32200</v>
      </c>
      <c r="J46" s="33"/>
      <c r="L46" s="34">
        <f>C46</f>
        <v>32200</v>
      </c>
      <c r="M46" s="8"/>
      <c r="N46" s="17"/>
      <c r="O46" s="8">
        <f>C46</f>
        <v>32200</v>
      </c>
      <c r="P46" s="8"/>
      <c r="Q46" s="17"/>
      <c r="R46" s="8">
        <f>C46</f>
        <v>32200</v>
      </c>
      <c r="S46" s="33"/>
    </row>
    <row r="47" spans="2:22" x14ac:dyDescent="0.3">
      <c r="B47" s="1" t="s">
        <v>17</v>
      </c>
      <c r="C47" s="34"/>
      <c r="D47" s="16">
        <f>IF(C46&gt;C45,C46,C45)</f>
        <v>51837.5</v>
      </c>
      <c r="E47" s="17"/>
      <c r="F47" s="8"/>
      <c r="G47" s="16">
        <f>IF(F46&gt;F45,F46,F45)</f>
        <v>33218.5625</v>
      </c>
      <c r="H47" s="17"/>
      <c r="I47" s="8"/>
      <c r="J47" s="38">
        <f>IF(I46&gt;I45,I46,I45)</f>
        <v>33218.5625</v>
      </c>
      <c r="L47" s="34"/>
      <c r="M47" s="16">
        <f>IF(L46&gt;L45,L46,L45)</f>
        <v>51837.5</v>
      </c>
      <c r="N47" s="17"/>
      <c r="O47" s="8"/>
      <c r="P47" s="16">
        <f>IF(O46&gt;O45,O46,O45)</f>
        <v>33218.5625</v>
      </c>
      <c r="Q47" s="17"/>
      <c r="R47" s="8"/>
      <c r="S47" s="38">
        <f>IF(R46&gt;R45,R46,R45)</f>
        <v>33218.5625</v>
      </c>
    </row>
    <row r="48" spans="2:22" x14ac:dyDescent="0.3">
      <c r="B48" s="1" t="s">
        <v>22</v>
      </c>
      <c r="C48" s="34"/>
      <c r="D48" s="8">
        <f>D35*0.2</f>
        <v>75000</v>
      </c>
      <c r="E48" s="17"/>
      <c r="F48" s="8"/>
      <c r="G48" s="8">
        <f>G35*0.2</f>
        <v>71257.5</v>
      </c>
      <c r="H48" s="17"/>
      <c r="I48" s="8"/>
      <c r="J48" s="33">
        <f>J35*0.2</f>
        <v>71257.5</v>
      </c>
      <c r="L48" s="34"/>
      <c r="M48" s="8">
        <v>0</v>
      </c>
      <c r="N48" s="17"/>
      <c r="O48" s="8"/>
      <c r="P48" s="8">
        <v>0</v>
      </c>
      <c r="Q48" s="17"/>
      <c r="R48" s="8"/>
      <c r="S48" s="33">
        <v>0</v>
      </c>
    </row>
    <row r="49" spans="2:22" x14ac:dyDescent="0.3">
      <c r="B49" s="1" t="s">
        <v>8</v>
      </c>
      <c r="C49" s="34"/>
      <c r="D49" s="7">
        <f>D36-SUM(D47:D48)</f>
        <v>248162.5</v>
      </c>
      <c r="E49" s="17"/>
      <c r="F49" s="8"/>
      <c r="G49" s="7">
        <f>G36-SUM(G47:G48)</f>
        <v>251811.4375</v>
      </c>
      <c r="H49" s="17"/>
      <c r="I49" s="8"/>
      <c r="J49" s="35">
        <f>J36-SUM(J47:J48)</f>
        <v>251811.4375</v>
      </c>
      <c r="L49" s="34"/>
      <c r="M49" s="7">
        <f>M36-SUM(M47:M48)</f>
        <v>323162.5</v>
      </c>
      <c r="N49" s="17"/>
      <c r="O49" s="8"/>
      <c r="P49" s="7">
        <f>P36-SUM(P47:P48)</f>
        <v>323068.9375</v>
      </c>
      <c r="Q49" s="17"/>
      <c r="R49" s="8"/>
      <c r="S49" s="35">
        <f>S36-SUM(S47:S48)</f>
        <v>323068.9375</v>
      </c>
    </row>
    <row r="50" spans="2:22" x14ac:dyDescent="0.3">
      <c r="C50" s="34"/>
      <c r="D50" s="8"/>
      <c r="E50" s="17"/>
      <c r="F50" s="8"/>
      <c r="G50" s="8"/>
      <c r="H50" s="17"/>
      <c r="I50" s="8"/>
      <c r="J50" s="33"/>
      <c r="L50" s="34"/>
      <c r="M50" s="8"/>
      <c r="N50" s="17"/>
      <c r="O50" s="8"/>
      <c r="P50" s="8"/>
      <c r="Q50" s="17"/>
      <c r="R50" s="8"/>
      <c r="S50" s="33"/>
    </row>
    <row r="51" spans="2:22" x14ac:dyDescent="0.3">
      <c r="B51" s="1" t="s">
        <v>19</v>
      </c>
      <c r="C51" s="75" t="s">
        <v>24</v>
      </c>
      <c r="D51" s="8">
        <f>(24800*0.1)+((100800-24801)*0.12)+((211400-100801)*0.22)+((D49-211401)*0.24)</f>
        <v>44754.42</v>
      </c>
      <c r="E51" s="17"/>
      <c r="F51" s="77" t="s">
        <v>24</v>
      </c>
      <c r="G51" s="8">
        <f>(24800*0.1)+((100800-24801)*0.12)+((211400-100801)*0.22)+((G49-211401)*0.24)</f>
        <v>45630.164999999994</v>
      </c>
      <c r="H51" s="17"/>
      <c r="I51" s="77" t="s">
        <v>24</v>
      </c>
      <c r="J51" s="33">
        <f>(24800*0.1)+((100800-24801)*0.12)+((211400-100801)*0.22)+((J49-211401)*0.24)</f>
        <v>45630.164999999994</v>
      </c>
      <c r="L51" s="75" t="s">
        <v>24</v>
      </c>
      <c r="M51" s="8">
        <f>(24800*0.1)+((100800-24801)*0.12)+((211400-100801)*0.22)+((M49-211401)*0.24)</f>
        <v>62754.42</v>
      </c>
      <c r="N51" s="17"/>
      <c r="O51" s="77" t="s">
        <v>24</v>
      </c>
      <c r="P51" s="8">
        <f>(24800*0.1)+((100800-24801)*0.12)+((211400-100801)*0.22)+((P49-211401)*0.24)</f>
        <v>62731.964999999997</v>
      </c>
      <c r="Q51" s="17"/>
      <c r="R51" s="77" t="s">
        <v>24</v>
      </c>
      <c r="S51" s="33">
        <f>(24800*0.1)+((100800-24801)*0.12)+((211400-100801)*0.22)+((S49-211401)*0.24)</f>
        <v>62731.964999999997</v>
      </c>
    </row>
    <row r="52" spans="2:22" x14ac:dyDescent="0.3">
      <c r="C52" s="76"/>
      <c r="D52" s="8"/>
      <c r="E52" s="17"/>
      <c r="F52" s="78"/>
      <c r="G52" s="8"/>
      <c r="H52" s="17"/>
      <c r="I52" s="78"/>
      <c r="J52" s="33"/>
      <c r="L52" s="76"/>
      <c r="M52" s="8"/>
      <c r="N52" s="17"/>
      <c r="O52" s="78"/>
      <c r="P52" s="8"/>
      <c r="Q52" s="17"/>
      <c r="R52" s="78"/>
      <c r="S52" s="33"/>
    </row>
    <row r="53" spans="2:22" x14ac:dyDescent="0.3">
      <c r="B53" s="1" t="s">
        <v>25</v>
      </c>
      <c r="C53" s="76"/>
      <c r="D53" s="39">
        <v>0</v>
      </c>
      <c r="E53" s="17"/>
      <c r="F53" s="78"/>
      <c r="G53" s="8">
        <f>-F34</f>
        <v>18712.5</v>
      </c>
      <c r="H53" s="17"/>
      <c r="I53" s="78"/>
      <c r="J53" s="33">
        <f>I32*C26</f>
        <v>18712.5</v>
      </c>
      <c r="L53" s="76"/>
      <c r="M53" s="39">
        <v>0</v>
      </c>
      <c r="N53" s="17"/>
      <c r="O53" s="78"/>
      <c r="P53" s="8">
        <f>-O34</f>
        <v>18712.5</v>
      </c>
      <c r="Q53" s="17"/>
      <c r="R53" s="78"/>
      <c r="S53" s="33">
        <f>P53</f>
        <v>18712.5</v>
      </c>
    </row>
    <row r="54" spans="2:22" x14ac:dyDescent="0.3">
      <c r="B54" s="1" t="s">
        <v>26</v>
      </c>
      <c r="C54" s="76"/>
      <c r="D54" s="8">
        <f>(C32*C26)</f>
        <v>18712.5</v>
      </c>
      <c r="E54" s="17"/>
      <c r="F54" s="78"/>
      <c r="G54" s="39">
        <v>0</v>
      </c>
      <c r="H54" s="17"/>
      <c r="I54" s="78"/>
      <c r="J54" s="40">
        <v>0</v>
      </c>
      <c r="K54" s="20"/>
      <c r="L54" s="76"/>
      <c r="M54" s="8">
        <f>L32*C26</f>
        <v>18712.5</v>
      </c>
      <c r="N54" s="17"/>
      <c r="O54" s="78"/>
      <c r="P54" s="39">
        <v>0</v>
      </c>
      <c r="Q54" s="17"/>
      <c r="R54" s="78"/>
      <c r="S54" s="40">
        <v>0</v>
      </c>
    </row>
    <row r="55" spans="2:22" x14ac:dyDescent="0.3">
      <c r="B55" s="1" t="s">
        <v>27</v>
      </c>
      <c r="C55" s="75" t="s">
        <v>28</v>
      </c>
      <c r="D55" s="7">
        <f>SUM(D53:D54)</f>
        <v>18712.5</v>
      </c>
      <c r="E55" s="17"/>
      <c r="F55" s="77" t="s">
        <v>28</v>
      </c>
      <c r="G55" s="7">
        <f>SUM(G53:G54)</f>
        <v>18712.5</v>
      </c>
      <c r="H55" s="17"/>
      <c r="I55" s="77" t="s">
        <v>28</v>
      </c>
      <c r="J55" s="35">
        <f>SUM(J53:J54)</f>
        <v>18712.5</v>
      </c>
      <c r="K55" s="20"/>
      <c r="L55" s="75" t="s">
        <v>28</v>
      </c>
      <c r="M55" s="7">
        <f>SUM(M53:M54)</f>
        <v>18712.5</v>
      </c>
      <c r="N55" s="17"/>
      <c r="O55" s="77" t="s">
        <v>28</v>
      </c>
      <c r="P55" s="55">
        <f>SUM(P53:P54)</f>
        <v>18712.5</v>
      </c>
      <c r="Q55" s="17"/>
      <c r="R55" s="77" t="s">
        <v>28</v>
      </c>
      <c r="S55" s="35">
        <f>SUM(S53:S54)</f>
        <v>18712.5</v>
      </c>
    </row>
    <row r="56" spans="2:22" x14ac:dyDescent="0.3">
      <c r="C56" s="34"/>
      <c r="D56" s="8"/>
      <c r="E56" s="17"/>
      <c r="F56" s="8"/>
      <c r="G56" s="39"/>
      <c r="H56" s="17"/>
      <c r="I56" s="8"/>
      <c r="J56" s="40"/>
      <c r="K56" s="20"/>
      <c r="L56" s="34"/>
      <c r="M56" s="8"/>
      <c r="N56" s="17"/>
      <c r="O56" s="78"/>
      <c r="P56" s="39"/>
      <c r="Q56" s="17"/>
      <c r="R56" s="8"/>
      <c r="S56" s="40"/>
    </row>
    <row r="57" spans="2:22" x14ac:dyDescent="0.3">
      <c r="B57" s="1" t="s">
        <v>18</v>
      </c>
      <c r="C57" s="34"/>
      <c r="D57" s="8">
        <f>D51+D55</f>
        <v>63466.92</v>
      </c>
      <c r="E57" s="17"/>
      <c r="F57" s="8"/>
      <c r="G57" s="8">
        <f>G51+G55</f>
        <v>64342.664999999994</v>
      </c>
      <c r="H57" s="17"/>
      <c r="I57" s="8"/>
      <c r="J57" s="33">
        <f>J51+J55</f>
        <v>64342.664999999994</v>
      </c>
      <c r="L57" s="34"/>
      <c r="M57" s="8">
        <f>M51+M55</f>
        <v>81466.92</v>
      </c>
      <c r="N57" s="17"/>
      <c r="O57" s="8"/>
      <c r="P57" s="8">
        <f>P51+P55</f>
        <v>81444.464999999997</v>
      </c>
      <c r="Q57" s="17"/>
      <c r="R57" s="8"/>
      <c r="S57" s="33">
        <f>S51+S55</f>
        <v>81444.464999999997</v>
      </c>
    </row>
    <row r="58" spans="2:22" x14ac:dyDescent="0.3">
      <c r="C58" s="34"/>
      <c r="D58" s="8"/>
      <c r="E58" s="17"/>
      <c r="F58" s="8"/>
      <c r="G58" s="8"/>
      <c r="H58" s="17"/>
      <c r="I58" s="8"/>
      <c r="J58" s="33"/>
      <c r="L58" s="34"/>
      <c r="M58" s="8"/>
      <c r="N58" s="17"/>
      <c r="O58" s="8"/>
      <c r="P58" s="8"/>
      <c r="Q58" s="17"/>
      <c r="R58" s="8"/>
      <c r="S58" s="33"/>
    </row>
    <row r="59" spans="2:22" ht="15" thickBot="1" x14ac:dyDescent="0.35">
      <c r="B59" s="11" t="s">
        <v>37</v>
      </c>
      <c r="C59" s="41"/>
      <c r="D59" s="42"/>
      <c r="E59" s="43"/>
      <c r="F59" s="45"/>
      <c r="G59" s="52">
        <f>D57-G57</f>
        <v>-875.74499999999534</v>
      </c>
      <c r="H59" s="43"/>
      <c r="I59" s="45"/>
      <c r="J59" s="44">
        <f>D57-J57</f>
        <v>-875.74499999999534</v>
      </c>
      <c r="K59" s="27"/>
      <c r="L59" s="41"/>
      <c r="M59" s="42"/>
      <c r="N59" s="43"/>
      <c r="O59" s="42"/>
      <c r="P59" s="52">
        <f>M57-P57</f>
        <v>22.455000000001746</v>
      </c>
      <c r="Q59" s="43"/>
      <c r="R59" s="45"/>
      <c r="S59" s="44">
        <f>M57-S57</f>
        <v>22.455000000001746</v>
      </c>
    </row>
    <row r="60" spans="2:22" ht="15" thickBot="1" x14ac:dyDescent="0.35">
      <c r="B60" s="11"/>
      <c r="C60" s="8"/>
      <c r="D60" s="8"/>
      <c r="E60" s="16"/>
      <c r="F60" s="11"/>
      <c r="G60" s="49"/>
      <c r="H60" s="16"/>
      <c r="I60" s="11"/>
      <c r="J60" s="49"/>
      <c r="K60" s="27"/>
      <c r="L60" s="16"/>
      <c r="M60" s="16"/>
      <c r="N60" s="16"/>
      <c r="O60" s="8"/>
      <c r="P60" s="48"/>
      <c r="Q60" s="16"/>
      <c r="R60" s="11"/>
      <c r="S60" s="49"/>
    </row>
    <row r="61" spans="2:22" ht="28.8" x14ac:dyDescent="0.3">
      <c r="B61" s="56" t="s">
        <v>32</v>
      </c>
      <c r="C61" s="57"/>
      <c r="D61" s="58"/>
      <c r="E61" s="59"/>
      <c r="F61" s="58" t="s">
        <v>30</v>
      </c>
      <c r="G61" s="60" t="s">
        <v>33</v>
      </c>
      <c r="H61" s="59"/>
      <c r="I61" s="58" t="s">
        <v>30</v>
      </c>
      <c r="J61" s="61" t="s">
        <v>33</v>
      </c>
      <c r="K61" s="60"/>
      <c r="L61" s="62"/>
      <c r="M61" s="58"/>
      <c r="N61" s="59"/>
      <c r="O61" s="61" t="s">
        <v>30</v>
      </c>
      <c r="P61" s="60" t="s">
        <v>33</v>
      </c>
      <c r="Q61" s="59"/>
      <c r="R61" s="58" t="s">
        <v>30</v>
      </c>
      <c r="S61" s="63" t="s">
        <v>33</v>
      </c>
    </row>
    <row r="62" spans="2:22" x14ac:dyDescent="0.3">
      <c r="B62" s="64" t="s">
        <v>11</v>
      </c>
      <c r="C62" s="8"/>
      <c r="D62" s="51"/>
      <c r="E62" s="54"/>
      <c r="F62" s="51">
        <f>C34-F34</f>
        <v>18712.5</v>
      </c>
      <c r="G62" s="50">
        <f>F62*0.24</f>
        <v>4491</v>
      </c>
      <c r="H62" s="54"/>
      <c r="I62" s="51">
        <f>-SUM(I33:I34)</f>
        <v>18712.5</v>
      </c>
      <c r="J62" s="16">
        <f>I62*0.24</f>
        <v>4491</v>
      </c>
      <c r="K62" s="50"/>
      <c r="L62" s="16"/>
      <c r="M62" s="51"/>
      <c r="N62" s="54"/>
      <c r="O62" s="53">
        <f>L34-O34</f>
        <v>18712.5</v>
      </c>
      <c r="P62" s="50">
        <f>O62*0.24</f>
        <v>4491</v>
      </c>
      <c r="Q62" s="54"/>
      <c r="R62" s="51">
        <f>-SUM(R33:R34)</f>
        <v>18712.5</v>
      </c>
      <c r="S62" s="79">
        <f>R62*0.24</f>
        <v>4491</v>
      </c>
      <c r="V62" s="19"/>
    </row>
    <row r="63" spans="2:22" x14ac:dyDescent="0.3">
      <c r="B63" s="64" t="s">
        <v>31</v>
      </c>
      <c r="C63" s="8"/>
      <c r="D63" s="51"/>
      <c r="E63" s="54"/>
      <c r="F63" s="51">
        <f>G48-D48</f>
        <v>-3742.5</v>
      </c>
      <c r="G63" s="50">
        <f>F63*0.24</f>
        <v>-898.19999999999993</v>
      </c>
      <c r="H63" s="54"/>
      <c r="I63" s="51">
        <f>J48-D48</f>
        <v>-3742.5</v>
      </c>
      <c r="J63" s="16">
        <f t="shared" ref="J63:J64" si="0">I63*0.24</f>
        <v>-898.19999999999993</v>
      </c>
      <c r="K63" s="50"/>
      <c r="L63" s="16"/>
      <c r="M63" s="51"/>
      <c r="N63" s="54"/>
      <c r="O63" s="53">
        <f>P48-M48</f>
        <v>0</v>
      </c>
      <c r="P63" s="50">
        <f>O63*0.24</f>
        <v>0</v>
      </c>
      <c r="Q63" s="54"/>
      <c r="R63" s="51">
        <f>S48-M48</f>
        <v>0</v>
      </c>
      <c r="S63" s="79">
        <f>R63*0.24</f>
        <v>0</v>
      </c>
    </row>
    <row r="64" spans="2:22" x14ac:dyDescent="0.3">
      <c r="B64" s="64" t="s">
        <v>35</v>
      </c>
      <c r="C64" s="8"/>
      <c r="D64" s="51"/>
      <c r="E64" s="54"/>
      <c r="F64" s="51">
        <f>(C46-C45)+(F45-F46)</f>
        <v>-18618.9375</v>
      </c>
      <c r="G64" s="50">
        <f>F64*0.24</f>
        <v>-4468.5450000000001</v>
      </c>
      <c r="H64" s="54"/>
      <c r="I64" s="51">
        <f>(C46-C45)+(I45-I46)</f>
        <v>-18618.9375</v>
      </c>
      <c r="J64" s="16">
        <f t="shared" si="0"/>
        <v>-4468.5450000000001</v>
      </c>
      <c r="K64" s="50"/>
      <c r="L64" s="16"/>
      <c r="M64" s="51"/>
      <c r="N64" s="54"/>
      <c r="O64" s="53">
        <f>(L46-L45)+(O45-O46)</f>
        <v>-18618.9375</v>
      </c>
      <c r="P64" s="50">
        <f>O64*0.24</f>
        <v>-4468.5450000000001</v>
      </c>
      <c r="Q64" s="54"/>
      <c r="R64" s="51">
        <f>(L46-L45)+(R45-R46)</f>
        <v>-18618.9375</v>
      </c>
      <c r="S64" s="79">
        <f>R64*0.24</f>
        <v>-4468.5450000000001</v>
      </c>
    </row>
    <row r="65" spans="1:19" ht="15" thickBot="1" x14ac:dyDescent="0.35">
      <c r="B65" s="65" t="s">
        <v>37</v>
      </c>
      <c r="C65" s="45"/>
      <c r="D65" s="42"/>
      <c r="E65" s="66"/>
      <c r="F65" s="42"/>
      <c r="G65" s="67">
        <f>SUM(G62:G64)</f>
        <v>-875.74499999999989</v>
      </c>
      <c r="H65" s="43"/>
      <c r="I65" s="68"/>
      <c r="J65" s="67">
        <f>SUM(J62:J64)</f>
        <v>-875.74499999999989</v>
      </c>
      <c r="K65" s="52"/>
      <c r="L65" s="69"/>
      <c r="M65" s="42"/>
      <c r="N65" s="66"/>
      <c r="O65" s="42"/>
      <c r="P65" s="67">
        <f>SUM(P62:P64)</f>
        <v>22.454999999999927</v>
      </c>
      <c r="Q65" s="43"/>
      <c r="R65" s="68"/>
      <c r="S65" s="70">
        <f>SUM(S62:S64)</f>
        <v>22.454999999999927</v>
      </c>
    </row>
    <row r="67" spans="1:19" x14ac:dyDescent="0.3">
      <c r="A67" s="1" t="s">
        <v>48</v>
      </c>
      <c r="B67" s="1" t="s">
        <v>49</v>
      </c>
    </row>
    <row r="68" spans="1:19" x14ac:dyDescent="0.3">
      <c r="A68" s="24" t="s">
        <v>20</v>
      </c>
      <c r="B68" s="1" t="s">
        <v>65</v>
      </c>
    </row>
    <row r="69" spans="1:19" x14ac:dyDescent="0.3">
      <c r="A69" s="24" t="s">
        <v>24</v>
      </c>
      <c r="B69" s="1" t="s">
        <v>66</v>
      </c>
    </row>
    <row r="86" spans="1:22" s="3" customFormat="1" x14ac:dyDescent="0.3">
      <c r="A86" s="24" t="s">
        <v>28</v>
      </c>
      <c r="B86" s="1" t="s">
        <v>29</v>
      </c>
      <c r="E86" s="10"/>
      <c r="H86" s="10"/>
      <c r="K86" s="10"/>
      <c r="L86" s="1"/>
      <c r="M86" s="1"/>
      <c r="N86" s="1"/>
      <c r="O86" s="1"/>
      <c r="P86" s="1"/>
      <c r="Q86" s="10"/>
      <c r="T86" s="1"/>
      <c r="U86" s="1"/>
      <c r="V86" s="1"/>
    </row>
    <row r="90" spans="1:22" s="3" customFormat="1" x14ac:dyDescent="0.3">
      <c r="A90" s="1"/>
      <c r="B90" s="1"/>
      <c r="D90" s="10"/>
      <c r="E90" s="1"/>
      <c r="H90" s="1"/>
      <c r="K90" s="10"/>
      <c r="L90" s="1"/>
      <c r="M90" s="1"/>
      <c r="N90" s="1"/>
      <c r="O90" s="1"/>
      <c r="P90" s="1"/>
      <c r="Q90" s="1"/>
      <c r="T90" s="1"/>
      <c r="U90" s="1"/>
      <c r="V90" s="1"/>
    </row>
    <row r="91" spans="1:22" s="3" customFormat="1" x14ac:dyDescent="0.3">
      <c r="A91" s="1"/>
      <c r="B91" s="46"/>
      <c r="D91" s="47"/>
      <c r="E91" s="22"/>
      <c r="H91" s="22"/>
      <c r="K91" s="10"/>
      <c r="L91" s="1"/>
      <c r="M91" s="1"/>
      <c r="N91" s="1"/>
      <c r="O91" s="1"/>
      <c r="P91" s="1"/>
      <c r="Q91" s="22"/>
      <c r="T91" s="1"/>
      <c r="U91" s="1"/>
      <c r="V91" s="1"/>
    </row>
    <row r="92" spans="1:22" s="3" customFormat="1" x14ac:dyDescent="0.3">
      <c r="A92" s="1"/>
      <c r="B92" s="46"/>
      <c r="D92" s="47"/>
      <c r="E92" s="22"/>
      <c r="H92" s="22"/>
      <c r="K92" s="10"/>
      <c r="L92" s="1"/>
      <c r="M92" s="1"/>
      <c r="N92" s="1"/>
      <c r="O92" s="1"/>
      <c r="P92" s="1"/>
      <c r="Q92" s="22"/>
      <c r="T92" s="1"/>
      <c r="U92" s="1"/>
      <c r="V92" s="1"/>
    </row>
  </sheetData>
  <mergeCells count="16">
    <mergeCell ref="B2:O6"/>
    <mergeCell ref="C28:J29"/>
    <mergeCell ref="L28:S29"/>
    <mergeCell ref="C30:D30"/>
    <mergeCell ref="F30:G30"/>
    <mergeCell ref="I30:J30"/>
    <mergeCell ref="L30:M30"/>
    <mergeCell ref="O30:P30"/>
    <mergeCell ref="R30:S30"/>
    <mergeCell ref="C8:O8"/>
    <mergeCell ref="C10:O10"/>
    <mergeCell ref="B12:B19"/>
    <mergeCell ref="C12:O12"/>
    <mergeCell ref="C15:O15"/>
    <mergeCell ref="C16:O16"/>
    <mergeCell ref="C17:O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8CAC-64DF-4EF7-B587-C6239EF1E4D6}">
  <dimension ref="A1:V92"/>
  <sheetViews>
    <sheetView showGridLines="0" zoomScale="80" zoomScaleNormal="80" workbookViewId="0">
      <selection activeCell="E22" sqref="E22"/>
    </sheetView>
  </sheetViews>
  <sheetFormatPr defaultColWidth="9.109375" defaultRowHeight="14.4" x14ac:dyDescent="0.3"/>
  <cols>
    <col min="1" max="1" width="6.44140625" style="1" bestFit="1" customWidth="1"/>
    <col min="2" max="2" width="43.5546875" style="1" bestFit="1" customWidth="1"/>
    <col min="3" max="4" width="9.5546875" style="3" bestFit="1" customWidth="1"/>
    <col min="5" max="5" width="2.44140625" style="10" customWidth="1"/>
    <col min="6" max="6" width="10.88671875" style="3" bestFit="1" customWidth="1"/>
    <col min="7" max="7" width="9.5546875" style="3" customWidth="1"/>
    <col min="8" max="8" width="2.44140625" style="10" customWidth="1"/>
    <col min="9" max="9" width="10.88671875" style="3" bestFit="1" customWidth="1"/>
    <col min="10" max="10" width="11" style="3" customWidth="1"/>
    <col min="11" max="11" width="9.5546875" style="10" customWidth="1"/>
    <col min="12" max="13" width="9.5546875" style="1" bestFit="1" customWidth="1"/>
    <col min="14" max="14" width="2.5546875" style="1" customWidth="1"/>
    <col min="15" max="15" width="10.109375" style="1" customWidth="1"/>
    <col min="16" max="16" width="9.5546875" style="1" bestFit="1" customWidth="1"/>
    <col min="17" max="17" width="2.44140625" style="10" customWidth="1"/>
    <col min="18" max="18" width="10.88671875" style="3" bestFit="1" customWidth="1"/>
    <col min="19" max="19" width="11" style="3" customWidth="1"/>
    <col min="20" max="21" width="9.109375" style="1"/>
    <col min="22" max="22" width="11.33203125" style="1" bestFit="1" customWidth="1"/>
    <col min="23" max="16384" width="9.109375" style="1"/>
  </cols>
  <sheetData>
    <row r="1" spans="1:19" ht="21" x14ac:dyDescent="0.4">
      <c r="B1" s="23" t="s">
        <v>46</v>
      </c>
    </row>
    <row r="2" spans="1:19" x14ac:dyDescent="0.3">
      <c r="A2" s="18"/>
      <c r="B2" s="112" t="s">
        <v>47</v>
      </c>
      <c r="C2" s="112"/>
      <c r="D2" s="112"/>
      <c r="E2" s="112"/>
      <c r="F2" s="112"/>
      <c r="G2" s="112"/>
      <c r="H2" s="112"/>
      <c r="I2" s="112"/>
      <c r="J2" s="112"/>
      <c r="K2" s="112"/>
      <c r="L2" s="112"/>
      <c r="M2" s="112"/>
      <c r="N2" s="112"/>
      <c r="O2" s="112"/>
      <c r="Q2" s="1"/>
      <c r="R2" s="1"/>
      <c r="S2" s="1"/>
    </row>
    <row r="3" spans="1:19" x14ac:dyDescent="0.3">
      <c r="A3" s="18"/>
      <c r="B3" s="112"/>
      <c r="C3" s="112"/>
      <c r="D3" s="112"/>
      <c r="E3" s="112"/>
      <c r="F3" s="112"/>
      <c r="G3" s="112"/>
      <c r="H3" s="112"/>
      <c r="I3" s="112"/>
      <c r="J3" s="112"/>
      <c r="K3" s="112"/>
      <c r="L3" s="112"/>
      <c r="M3" s="112"/>
      <c r="N3" s="112"/>
      <c r="O3" s="112"/>
      <c r="Q3" s="1"/>
      <c r="R3" s="1"/>
      <c r="S3" s="1"/>
    </row>
    <row r="4" spans="1:19" x14ac:dyDescent="0.3">
      <c r="A4" s="18"/>
      <c r="B4" s="112"/>
      <c r="C4" s="112"/>
      <c r="D4" s="112"/>
      <c r="E4" s="112"/>
      <c r="F4" s="112"/>
      <c r="G4" s="112"/>
      <c r="H4" s="112"/>
      <c r="I4" s="112"/>
      <c r="J4" s="112"/>
      <c r="K4" s="112"/>
      <c r="L4" s="112"/>
      <c r="M4" s="112"/>
      <c r="N4" s="112"/>
      <c r="O4" s="112"/>
      <c r="Q4" s="1"/>
      <c r="R4" s="1"/>
      <c r="S4" s="1"/>
    </row>
    <row r="5" spans="1:19" x14ac:dyDescent="0.3">
      <c r="A5" s="18"/>
      <c r="B5" s="112"/>
      <c r="C5" s="112"/>
      <c r="D5" s="112"/>
      <c r="E5" s="112"/>
      <c r="F5" s="112"/>
      <c r="G5" s="112"/>
      <c r="H5" s="112"/>
      <c r="I5" s="112"/>
      <c r="J5" s="112"/>
      <c r="K5" s="112"/>
      <c r="L5" s="112"/>
      <c r="M5" s="112"/>
      <c r="N5" s="112"/>
      <c r="O5" s="112"/>
      <c r="Q5" s="1"/>
      <c r="R5" s="1"/>
      <c r="S5" s="1"/>
    </row>
    <row r="6" spans="1:19" ht="49.5" customHeight="1" x14ac:dyDescent="0.3">
      <c r="A6" s="18"/>
      <c r="B6" s="112"/>
      <c r="C6" s="112"/>
      <c r="D6" s="112"/>
      <c r="E6" s="112"/>
      <c r="F6" s="112"/>
      <c r="G6" s="112"/>
      <c r="H6" s="112"/>
      <c r="I6" s="112"/>
      <c r="J6" s="112"/>
      <c r="K6" s="112"/>
      <c r="L6" s="112"/>
      <c r="M6" s="112"/>
      <c r="N6" s="112"/>
      <c r="O6" s="112"/>
      <c r="Q6" s="1"/>
      <c r="R6" s="1"/>
      <c r="S6" s="1"/>
    </row>
    <row r="7" spans="1:19" ht="15" thickBot="1" x14ac:dyDescent="0.35">
      <c r="A7" s="18"/>
      <c r="B7" s="21"/>
      <c r="C7" s="21"/>
      <c r="D7" s="21"/>
      <c r="E7" s="21"/>
      <c r="F7" s="21"/>
      <c r="G7" s="21"/>
      <c r="H7" s="21"/>
      <c r="I7" s="21"/>
      <c r="J7" s="21"/>
      <c r="K7" s="21"/>
      <c r="L7" s="21"/>
      <c r="M7" s="21"/>
      <c r="N7" s="21"/>
      <c r="O7" s="21"/>
      <c r="Q7" s="1"/>
      <c r="R7" s="1"/>
      <c r="S7" s="1"/>
    </row>
    <row r="8" spans="1:19" ht="49.5" customHeight="1" thickBot="1" x14ac:dyDescent="0.35">
      <c r="A8" s="18"/>
      <c r="B8" s="91" t="s">
        <v>57</v>
      </c>
      <c r="C8" s="119" t="s">
        <v>58</v>
      </c>
      <c r="D8" s="119"/>
      <c r="E8" s="119"/>
      <c r="F8" s="119"/>
      <c r="G8" s="119"/>
      <c r="H8" s="119"/>
      <c r="I8" s="119"/>
      <c r="J8" s="119"/>
      <c r="K8" s="119"/>
      <c r="L8" s="119"/>
      <c r="M8" s="119"/>
      <c r="N8" s="119"/>
      <c r="O8" s="120"/>
      <c r="Q8" s="1"/>
      <c r="R8" s="1"/>
      <c r="S8" s="1"/>
    </row>
    <row r="9" spans="1:19" ht="15" thickBot="1" x14ac:dyDescent="0.35">
      <c r="A9" s="18"/>
      <c r="B9" s="87"/>
      <c r="C9" s="21"/>
      <c r="D9" s="21"/>
      <c r="E9" s="21"/>
      <c r="F9" s="21"/>
      <c r="G9" s="21"/>
      <c r="H9" s="21"/>
      <c r="I9" s="21"/>
      <c r="J9" s="21"/>
      <c r="K9" s="21"/>
      <c r="L9" s="21"/>
      <c r="M9" s="21"/>
      <c r="N9" s="21"/>
      <c r="O9" s="21"/>
      <c r="Q9" s="1"/>
      <c r="R9" s="1"/>
      <c r="S9" s="1"/>
    </row>
    <row r="10" spans="1:19" ht="64.5" customHeight="1" thickBot="1" x14ac:dyDescent="0.35">
      <c r="A10" s="18"/>
      <c r="B10" s="91" t="s">
        <v>67</v>
      </c>
      <c r="C10" s="119" t="s">
        <v>59</v>
      </c>
      <c r="D10" s="119"/>
      <c r="E10" s="119"/>
      <c r="F10" s="119"/>
      <c r="G10" s="119"/>
      <c r="H10" s="119"/>
      <c r="I10" s="119"/>
      <c r="J10" s="119"/>
      <c r="K10" s="119"/>
      <c r="L10" s="119"/>
      <c r="M10" s="119"/>
      <c r="N10" s="119"/>
      <c r="O10" s="120"/>
      <c r="Q10" s="1"/>
      <c r="R10" s="1"/>
      <c r="S10" s="1"/>
    </row>
    <row r="11" spans="1:19" ht="15" thickBot="1" x14ac:dyDescent="0.35">
      <c r="A11" s="18"/>
      <c r="B11" s="83"/>
      <c r="C11" s="21"/>
      <c r="D11" s="21"/>
      <c r="E11" s="21"/>
      <c r="F11" s="21"/>
      <c r="G11" s="21"/>
      <c r="H11" s="21"/>
      <c r="I11" s="21"/>
      <c r="J11" s="21"/>
      <c r="K11" s="21"/>
      <c r="L11" s="21"/>
      <c r="M11" s="21"/>
      <c r="N11" s="21"/>
      <c r="O11" s="21"/>
      <c r="Q11" s="1"/>
      <c r="R11" s="1"/>
      <c r="S11" s="1"/>
    </row>
    <row r="12" spans="1:19" ht="33" customHeight="1" x14ac:dyDescent="0.3">
      <c r="A12" s="18"/>
      <c r="B12" s="123" t="s">
        <v>68</v>
      </c>
      <c r="C12" s="126" t="s">
        <v>63</v>
      </c>
      <c r="D12" s="126"/>
      <c r="E12" s="126"/>
      <c r="F12" s="126"/>
      <c r="G12" s="126"/>
      <c r="H12" s="126"/>
      <c r="I12" s="126"/>
      <c r="J12" s="126"/>
      <c r="K12" s="126"/>
      <c r="L12" s="126"/>
      <c r="M12" s="126"/>
      <c r="N12" s="126"/>
      <c r="O12" s="127"/>
      <c r="Q12" s="1"/>
      <c r="R12" s="1"/>
      <c r="S12" s="1"/>
    </row>
    <row r="13" spans="1:19" x14ac:dyDescent="0.3">
      <c r="A13" s="18"/>
      <c r="B13" s="124"/>
      <c r="C13" s="97" t="s">
        <v>53</v>
      </c>
      <c r="D13" s="97"/>
      <c r="E13" s="97"/>
      <c r="F13" s="97"/>
      <c r="G13" s="97"/>
      <c r="H13" s="97"/>
      <c r="I13" s="97"/>
      <c r="J13" s="97"/>
      <c r="K13" s="97"/>
      <c r="L13" s="97"/>
      <c r="M13" s="97"/>
      <c r="N13" s="97"/>
      <c r="O13" s="98"/>
      <c r="Q13" s="1"/>
      <c r="R13" s="1"/>
      <c r="S13" s="1"/>
    </row>
    <row r="14" spans="1:19" x14ac:dyDescent="0.3">
      <c r="A14" s="18"/>
      <c r="B14" s="124"/>
      <c r="C14" s="97" t="s">
        <v>54</v>
      </c>
      <c r="D14" s="97"/>
      <c r="E14" s="97"/>
      <c r="F14" s="97"/>
      <c r="G14" s="97"/>
      <c r="H14" s="97"/>
      <c r="I14" s="97"/>
      <c r="J14" s="97"/>
      <c r="K14" s="97"/>
      <c r="L14" s="97"/>
      <c r="M14" s="97"/>
      <c r="N14" s="97"/>
      <c r="O14" s="98"/>
      <c r="Q14" s="1"/>
      <c r="R14" s="1"/>
      <c r="S14" s="1"/>
    </row>
    <row r="15" spans="1:19" x14ac:dyDescent="0.3">
      <c r="A15" s="18"/>
      <c r="B15" s="124"/>
      <c r="C15" s="130" t="s">
        <v>50</v>
      </c>
      <c r="D15" s="130"/>
      <c r="E15" s="130"/>
      <c r="F15" s="130"/>
      <c r="G15" s="130"/>
      <c r="H15" s="130"/>
      <c r="I15" s="130"/>
      <c r="J15" s="130"/>
      <c r="K15" s="130"/>
      <c r="L15" s="130"/>
      <c r="M15" s="130"/>
      <c r="N15" s="130"/>
      <c r="O15" s="131"/>
      <c r="Q15" s="1"/>
      <c r="R15" s="1"/>
      <c r="S15" s="1"/>
    </row>
    <row r="16" spans="1:19" x14ac:dyDescent="0.3">
      <c r="A16" s="18"/>
      <c r="B16" s="124"/>
      <c r="C16" s="121"/>
      <c r="D16" s="121"/>
      <c r="E16" s="121"/>
      <c r="F16" s="121"/>
      <c r="G16" s="121"/>
      <c r="H16" s="121"/>
      <c r="I16" s="121"/>
      <c r="J16" s="121"/>
      <c r="K16" s="121"/>
      <c r="L16" s="121"/>
      <c r="M16" s="121"/>
      <c r="N16" s="121"/>
      <c r="O16" s="122"/>
      <c r="Q16" s="1"/>
      <c r="R16" s="1"/>
      <c r="S16" s="1"/>
    </row>
    <row r="17" spans="1:19" ht="36" customHeight="1" x14ac:dyDescent="0.3">
      <c r="A17" s="18"/>
      <c r="B17" s="124"/>
      <c r="C17" s="128" t="s">
        <v>61</v>
      </c>
      <c r="D17" s="128"/>
      <c r="E17" s="128"/>
      <c r="F17" s="128"/>
      <c r="G17" s="128"/>
      <c r="H17" s="128"/>
      <c r="I17" s="128"/>
      <c r="J17" s="128"/>
      <c r="K17" s="128"/>
      <c r="L17" s="128"/>
      <c r="M17" s="128"/>
      <c r="N17" s="128"/>
      <c r="O17" s="129"/>
      <c r="Q17" s="1"/>
      <c r="R17" s="1"/>
      <c r="S17" s="1"/>
    </row>
    <row r="18" spans="1:19" x14ac:dyDescent="0.3">
      <c r="A18" s="18"/>
      <c r="B18" s="124"/>
      <c r="C18" s="128"/>
      <c r="D18" s="128"/>
      <c r="E18" s="128"/>
      <c r="F18" s="128"/>
      <c r="G18" s="128"/>
      <c r="H18" s="128"/>
      <c r="I18" s="128"/>
      <c r="J18" s="128"/>
      <c r="K18" s="128"/>
      <c r="L18" s="128"/>
      <c r="M18" s="128"/>
      <c r="N18" s="128"/>
      <c r="O18" s="129"/>
      <c r="Q18" s="1"/>
      <c r="R18" s="1"/>
      <c r="S18" s="1"/>
    </row>
    <row r="19" spans="1:19" ht="15" thickBot="1" x14ac:dyDescent="0.35">
      <c r="A19" s="18"/>
      <c r="B19" s="125"/>
      <c r="C19" s="99" t="s">
        <v>51</v>
      </c>
      <c r="D19" s="89"/>
      <c r="E19" s="89"/>
      <c r="F19" s="89"/>
      <c r="G19" s="89"/>
      <c r="H19" s="89"/>
      <c r="I19" s="89"/>
      <c r="J19" s="89"/>
      <c r="K19" s="89"/>
      <c r="L19" s="89"/>
      <c r="M19" s="89"/>
      <c r="N19" s="89"/>
      <c r="O19" s="90"/>
      <c r="Q19" s="1"/>
      <c r="R19" s="1"/>
      <c r="S19" s="1"/>
    </row>
    <row r="20" spans="1:19" x14ac:dyDescent="0.3">
      <c r="A20" s="18"/>
      <c r="B20" s="21"/>
      <c r="C20" s="21"/>
      <c r="D20" s="21"/>
      <c r="E20" s="21"/>
      <c r="F20" s="21"/>
      <c r="G20" s="21"/>
      <c r="H20" s="21"/>
      <c r="I20" s="21"/>
      <c r="J20" s="21"/>
      <c r="K20" s="21"/>
      <c r="L20" s="21"/>
      <c r="M20" s="21"/>
      <c r="N20" s="21"/>
      <c r="O20" s="21"/>
      <c r="Q20" s="1"/>
      <c r="R20" s="1"/>
      <c r="S20" s="1"/>
    </row>
    <row r="21" spans="1:19" ht="15" thickBot="1" x14ac:dyDescent="0.35">
      <c r="A21" s="18"/>
      <c r="B21" s="21"/>
      <c r="C21" s="21"/>
      <c r="D21" s="21"/>
      <c r="E21" s="21"/>
      <c r="F21" s="21"/>
      <c r="G21" s="21"/>
      <c r="H21" s="21"/>
      <c r="I21" s="21"/>
      <c r="J21" s="21"/>
      <c r="K21" s="21"/>
      <c r="L21" s="21"/>
      <c r="M21" s="21"/>
      <c r="N21" s="21"/>
      <c r="O21" s="21"/>
      <c r="Q21" s="1"/>
      <c r="R21" s="1"/>
      <c r="S21" s="1"/>
    </row>
    <row r="22" spans="1:19" x14ac:dyDescent="0.3">
      <c r="B22" s="71" t="s">
        <v>3</v>
      </c>
      <c r="C22" s="72"/>
    </row>
    <row r="23" spans="1:19" x14ac:dyDescent="0.3">
      <c r="A23" s="2"/>
      <c r="B23" s="32" t="s">
        <v>5</v>
      </c>
      <c r="C23" s="73">
        <v>2027</v>
      </c>
      <c r="D23" s="4"/>
      <c r="E23" s="12"/>
      <c r="H23" s="12"/>
      <c r="Q23" s="12"/>
    </row>
    <row r="24" spans="1:19" x14ac:dyDescent="0.3">
      <c r="A24" s="2"/>
      <c r="B24" s="32" t="s">
        <v>6</v>
      </c>
      <c r="C24" s="74" t="s">
        <v>7</v>
      </c>
      <c r="D24" s="5"/>
      <c r="E24" s="13"/>
      <c r="H24" s="13"/>
      <c r="Q24" s="13"/>
    </row>
    <row r="25" spans="1:19" x14ac:dyDescent="0.3">
      <c r="B25" s="32" t="s">
        <v>4</v>
      </c>
      <c r="C25" s="33">
        <v>800000</v>
      </c>
    </row>
    <row r="26" spans="1:19" ht="15" thickBot="1" x14ac:dyDescent="0.35">
      <c r="B26" s="80" t="s">
        <v>64</v>
      </c>
      <c r="C26" s="81">
        <v>4.99E-2</v>
      </c>
      <c r="D26" s="6"/>
      <c r="E26" s="14"/>
      <c r="H26" s="14"/>
      <c r="Q26" s="14"/>
    </row>
    <row r="27" spans="1:19" ht="15" thickBot="1" x14ac:dyDescent="0.35">
      <c r="C27" s="25"/>
      <c r="D27" s="6"/>
      <c r="E27" s="14"/>
      <c r="H27" s="14"/>
      <c r="Q27" s="14"/>
    </row>
    <row r="28" spans="1:19" ht="15" customHeight="1" x14ac:dyDescent="0.3">
      <c r="C28" s="113" t="s">
        <v>23</v>
      </c>
      <c r="D28" s="114"/>
      <c r="E28" s="114"/>
      <c r="F28" s="114"/>
      <c r="G28" s="114"/>
      <c r="H28" s="114"/>
      <c r="I28" s="114"/>
      <c r="J28" s="115"/>
      <c r="K28" s="26"/>
      <c r="L28" s="105" t="s">
        <v>34</v>
      </c>
      <c r="M28" s="106"/>
      <c r="N28" s="106"/>
      <c r="O28" s="106"/>
      <c r="P28" s="106"/>
      <c r="Q28" s="106"/>
      <c r="R28" s="106"/>
      <c r="S28" s="107"/>
    </row>
    <row r="29" spans="1:19" x14ac:dyDescent="0.3">
      <c r="C29" s="116"/>
      <c r="D29" s="117"/>
      <c r="E29" s="117"/>
      <c r="F29" s="117"/>
      <c r="G29" s="117"/>
      <c r="H29" s="117"/>
      <c r="I29" s="117"/>
      <c r="J29" s="118"/>
      <c r="K29" s="26"/>
      <c r="L29" s="108"/>
      <c r="M29" s="109"/>
      <c r="N29" s="109"/>
      <c r="O29" s="109"/>
      <c r="P29" s="109"/>
      <c r="Q29" s="109"/>
      <c r="R29" s="109"/>
      <c r="S29" s="110"/>
    </row>
    <row r="30" spans="1:19" ht="45" customHeight="1" x14ac:dyDescent="0.3">
      <c r="C30" s="111" t="s">
        <v>0</v>
      </c>
      <c r="D30" s="103"/>
      <c r="E30" s="28"/>
      <c r="F30" s="103" t="s">
        <v>1</v>
      </c>
      <c r="G30" s="103"/>
      <c r="H30" s="28"/>
      <c r="I30" s="103" t="s">
        <v>36</v>
      </c>
      <c r="J30" s="104"/>
      <c r="K30" s="15"/>
      <c r="L30" s="111" t="s">
        <v>0</v>
      </c>
      <c r="M30" s="103"/>
      <c r="N30" s="28"/>
      <c r="O30" s="103" t="s">
        <v>1</v>
      </c>
      <c r="P30" s="103"/>
      <c r="Q30" s="28"/>
      <c r="R30" s="103" t="s">
        <v>36</v>
      </c>
      <c r="S30" s="104"/>
    </row>
    <row r="31" spans="1:19" ht="15.75" customHeight="1" x14ac:dyDescent="0.3">
      <c r="B31" s="2" t="s">
        <v>2</v>
      </c>
      <c r="C31" s="29"/>
      <c r="D31" s="30"/>
      <c r="E31" s="28"/>
      <c r="F31" s="30"/>
      <c r="G31" s="30"/>
      <c r="H31" s="28"/>
      <c r="I31" s="30"/>
      <c r="J31" s="31"/>
      <c r="K31" s="15"/>
      <c r="L31" s="29"/>
      <c r="M31" s="30"/>
      <c r="N31" s="28"/>
      <c r="O31" s="30"/>
      <c r="P31" s="30"/>
      <c r="Q31" s="28"/>
      <c r="R31" s="30"/>
      <c r="S31" s="31"/>
    </row>
    <row r="32" spans="1:19" x14ac:dyDescent="0.3">
      <c r="B32" s="1" t="s">
        <v>9</v>
      </c>
      <c r="C32" s="34">
        <f>C25</f>
        <v>800000</v>
      </c>
      <c r="D32" s="8"/>
      <c r="E32" s="17"/>
      <c r="F32" s="8">
        <f>C32</f>
        <v>800000</v>
      </c>
      <c r="G32" s="8"/>
      <c r="H32" s="17"/>
      <c r="I32" s="8">
        <f>F32</f>
        <v>800000</v>
      </c>
      <c r="J32" s="33"/>
      <c r="L32" s="34">
        <f>C25</f>
        <v>800000</v>
      </c>
      <c r="M32" s="8"/>
      <c r="N32" s="17"/>
      <c r="O32" s="8">
        <f>L32</f>
        <v>800000</v>
      </c>
      <c r="P32" s="8"/>
      <c r="Q32" s="17"/>
      <c r="R32" s="8">
        <f>O32</f>
        <v>800000</v>
      </c>
      <c r="S32" s="33"/>
    </row>
    <row r="33" spans="2:19" x14ac:dyDescent="0.3">
      <c r="B33" s="9" t="s">
        <v>38</v>
      </c>
      <c r="C33" s="34">
        <v>0</v>
      </c>
      <c r="D33" s="8"/>
      <c r="E33" s="17"/>
      <c r="F33" s="8">
        <v>0</v>
      </c>
      <c r="G33" s="8"/>
      <c r="H33" s="17"/>
      <c r="I33" s="8">
        <f>F34*0.75</f>
        <v>-29940</v>
      </c>
      <c r="J33" s="33"/>
      <c r="L33" s="34">
        <v>0</v>
      </c>
      <c r="M33" s="8"/>
      <c r="N33" s="17"/>
      <c r="O33" s="8">
        <v>0</v>
      </c>
      <c r="P33" s="8"/>
      <c r="Q33" s="17"/>
      <c r="R33" s="8">
        <f>O34*0.75</f>
        <v>-29940</v>
      </c>
      <c r="S33" s="33"/>
    </row>
    <row r="34" spans="2:19" x14ac:dyDescent="0.3">
      <c r="B34" s="9" t="s">
        <v>39</v>
      </c>
      <c r="C34" s="34">
        <v>0</v>
      </c>
      <c r="D34" s="8"/>
      <c r="E34" s="17"/>
      <c r="F34" s="8">
        <f>-F32*C26</f>
        <v>-39920</v>
      </c>
      <c r="G34" s="8"/>
      <c r="H34" s="17"/>
      <c r="I34" s="8">
        <f>-(I32*$C$26)-I33</f>
        <v>-9980</v>
      </c>
      <c r="J34" s="33"/>
      <c r="K34" s="16"/>
      <c r="L34" s="34">
        <v>0</v>
      </c>
      <c r="M34" s="8"/>
      <c r="N34" s="17"/>
      <c r="O34" s="8">
        <f>-O32*C26</f>
        <v>-39920</v>
      </c>
      <c r="P34" s="8"/>
      <c r="Q34" s="17"/>
      <c r="R34" s="8">
        <f>-(R32*$C$26)-R33</f>
        <v>-9980</v>
      </c>
      <c r="S34" s="33"/>
    </row>
    <row r="35" spans="2:19" x14ac:dyDescent="0.3">
      <c r="B35" s="9" t="s">
        <v>4</v>
      </c>
      <c r="C35" s="34"/>
      <c r="D35" s="8">
        <f>SUM(C32:C34)</f>
        <v>800000</v>
      </c>
      <c r="E35" s="17"/>
      <c r="F35" s="8"/>
      <c r="G35" s="8">
        <f>SUM(F32:F34)</f>
        <v>760080</v>
      </c>
      <c r="H35" s="17"/>
      <c r="I35" s="8"/>
      <c r="J35" s="33">
        <f>SUM(I32:I34)</f>
        <v>760080</v>
      </c>
      <c r="L35" s="34"/>
      <c r="M35" s="8">
        <f>SUM(L32:L34)</f>
        <v>800000</v>
      </c>
      <c r="N35" s="17"/>
      <c r="O35" s="8"/>
      <c r="P35" s="8">
        <f>SUM(O32:O34)</f>
        <v>760080</v>
      </c>
      <c r="Q35" s="17"/>
      <c r="R35" s="8"/>
      <c r="S35" s="33">
        <f>SUM(R32:R34)</f>
        <v>760080</v>
      </c>
    </row>
    <row r="36" spans="2:19" x14ac:dyDescent="0.3">
      <c r="B36" s="1" t="s">
        <v>10</v>
      </c>
      <c r="C36" s="34"/>
      <c r="D36" s="7">
        <f>SUM(D32:D35)</f>
        <v>800000</v>
      </c>
      <c r="E36" s="17"/>
      <c r="F36" s="8"/>
      <c r="G36" s="7">
        <f>SUM(G32:G35)</f>
        <v>760080</v>
      </c>
      <c r="H36" s="17"/>
      <c r="I36" s="8"/>
      <c r="J36" s="35">
        <f>SUM(J32:J35)</f>
        <v>760080</v>
      </c>
      <c r="K36" s="16"/>
      <c r="L36" s="34"/>
      <c r="M36" s="7">
        <f>SUM(M32:M35)</f>
        <v>800000</v>
      </c>
      <c r="N36" s="17"/>
      <c r="O36" s="8"/>
      <c r="P36" s="7">
        <f>SUM(P32:P35)</f>
        <v>760080</v>
      </c>
      <c r="Q36" s="17"/>
      <c r="R36" s="8"/>
      <c r="S36" s="35">
        <f>SUM(S32:S35)</f>
        <v>760080</v>
      </c>
    </row>
    <row r="37" spans="2:19" x14ac:dyDescent="0.3">
      <c r="C37" s="34"/>
      <c r="D37" s="8"/>
      <c r="E37" s="17"/>
      <c r="F37" s="8"/>
      <c r="G37" s="8"/>
      <c r="H37" s="17"/>
      <c r="I37" s="8"/>
      <c r="J37" s="33"/>
      <c r="L37" s="34"/>
      <c r="M37" s="8"/>
      <c r="N37" s="17"/>
      <c r="O37" s="8"/>
      <c r="P37" s="8"/>
      <c r="Q37" s="17"/>
      <c r="R37" s="8"/>
      <c r="S37" s="33"/>
    </row>
    <row r="38" spans="2:19" x14ac:dyDescent="0.3">
      <c r="B38" s="2" t="s">
        <v>21</v>
      </c>
      <c r="C38" s="34"/>
      <c r="D38" s="8"/>
      <c r="E38" s="17"/>
      <c r="F38" s="8"/>
      <c r="G38" s="8"/>
      <c r="H38" s="17"/>
      <c r="I38" s="8"/>
      <c r="J38" s="33"/>
      <c r="L38" s="34"/>
      <c r="M38" s="8"/>
      <c r="N38" s="17"/>
      <c r="O38" s="8"/>
      <c r="P38" s="8"/>
      <c r="Q38" s="17"/>
      <c r="R38" s="8"/>
      <c r="S38" s="33"/>
    </row>
    <row r="39" spans="2:19" x14ac:dyDescent="0.3">
      <c r="B39" s="18" t="s">
        <v>11</v>
      </c>
      <c r="C39" s="101">
        <f>D35*C26</f>
        <v>39920</v>
      </c>
      <c r="D39" s="11" t="s">
        <v>20</v>
      </c>
      <c r="E39" s="17"/>
      <c r="F39" s="8">
        <v>0</v>
      </c>
      <c r="G39" s="1"/>
      <c r="H39" s="17"/>
      <c r="I39" s="8">
        <v>0</v>
      </c>
      <c r="J39" s="36"/>
      <c r="K39" s="1"/>
      <c r="L39" s="101">
        <f>M35*C26</f>
        <v>39920</v>
      </c>
      <c r="M39" s="11" t="s">
        <v>20</v>
      </c>
      <c r="N39" s="17"/>
      <c r="O39" s="8">
        <v>0</v>
      </c>
      <c r="Q39" s="17"/>
      <c r="R39" s="8">
        <v>0</v>
      </c>
      <c r="S39" s="36"/>
    </row>
    <row r="40" spans="2:19" x14ac:dyDescent="0.3">
      <c r="B40" s="18" t="s">
        <v>12</v>
      </c>
      <c r="C40" s="102">
        <v>5000</v>
      </c>
      <c r="D40" s="8"/>
      <c r="E40" s="17"/>
      <c r="F40" s="8">
        <f>C40</f>
        <v>5000</v>
      </c>
      <c r="G40" s="8"/>
      <c r="H40" s="17"/>
      <c r="I40" s="8">
        <f>F40</f>
        <v>5000</v>
      </c>
      <c r="J40" s="33"/>
      <c r="L40" s="102">
        <f>C40</f>
        <v>5000</v>
      </c>
      <c r="M40" s="8"/>
      <c r="N40" s="17"/>
      <c r="O40" s="8">
        <f>C40</f>
        <v>5000</v>
      </c>
      <c r="P40" s="8"/>
      <c r="Q40" s="17"/>
      <c r="R40" s="8">
        <f>O40</f>
        <v>5000</v>
      </c>
      <c r="S40" s="33"/>
    </row>
    <row r="41" spans="2:19" x14ac:dyDescent="0.3">
      <c r="B41" s="18" t="s">
        <v>55</v>
      </c>
      <c r="C41" s="93">
        <f>10000-SUM(C39:C40)</f>
        <v>-34920</v>
      </c>
      <c r="D41" s="11"/>
      <c r="E41" s="17"/>
      <c r="F41" s="96">
        <v>0</v>
      </c>
      <c r="G41" s="1"/>
      <c r="H41" s="17"/>
      <c r="I41" s="96">
        <v>0</v>
      </c>
      <c r="J41" s="36"/>
      <c r="K41" s="1"/>
      <c r="L41" s="93">
        <f>10000-SUM(L39:L40)</f>
        <v>-34920</v>
      </c>
      <c r="M41" s="11"/>
      <c r="N41" s="17"/>
      <c r="O41" s="96">
        <v>0</v>
      </c>
      <c r="Q41" s="17"/>
      <c r="R41" s="96">
        <v>0</v>
      </c>
      <c r="S41" s="36"/>
    </row>
    <row r="42" spans="2:19" x14ac:dyDescent="0.3">
      <c r="B42" s="1" t="s">
        <v>13</v>
      </c>
      <c r="C42" s="34">
        <v>10000</v>
      </c>
      <c r="D42" s="8"/>
      <c r="E42" s="17"/>
      <c r="F42" s="8">
        <f>C42</f>
        <v>10000</v>
      </c>
      <c r="G42" s="8"/>
      <c r="H42" s="17"/>
      <c r="I42" s="8">
        <f>F42</f>
        <v>10000</v>
      </c>
      <c r="J42" s="33"/>
      <c r="L42" s="34">
        <f>C42</f>
        <v>10000</v>
      </c>
      <c r="M42" s="8"/>
      <c r="N42" s="17"/>
      <c r="O42" s="8">
        <f>C42</f>
        <v>10000</v>
      </c>
      <c r="P42" s="8"/>
      <c r="Q42" s="17"/>
      <c r="R42" s="8">
        <f>O42</f>
        <v>10000</v>
      </c>
      <c r="S42" s="33"/>
    </row>
    <row r="43" spans="2:19" x14ac:dyDescent="0.3">
      <c r="B43" s="18" t="s">
        <v>14</v>
      </c>
      <c r="C43" s="86">
        <v>5000</v>
      </c>
      <c r="D43" s="8"/>
      <c r="E43" s="17"/>
      <c r="F43" s="8">
        <f>C43</f>
        <v>5000</v>
      </c>
      <c r="G43" s="8"/>
      <c r="H43" s="17"/>
      <c r="I43" s="8">
        <f>C43</f>
        <v>5000</v>
      </c>
      <c r="J43" s="33"/>
      <c r="L43" s="34">
        <f>C43</f>
        <v>5000</v>
      </c>
      <c r="M43" s="8"/>
      <c r="N43" s="17"/>
      <c r="O43" s="8">
        <f>C43</f>
        <v>5000</v>
      </c>
      <c r="P43" s="8"/>
      <c r="Q43" s="17"/>
      <c r="R43" s="8">
        <f>C43</f>
        <v>5000</v>
      </c>
      <c r="S43" s="33"/>
    </row>
    <row r="44" spans="2:19" x14ac:dyDescent="0.3">
      <c r="B44" s="18" t="s">
        <v>56</v>
      </c>
      <c r="C44" s="93">
        <f>-0.5%*D36</f>
        <v>-4000</v>
      </c>
      <c r="D44" s="8"/>
      <c r="E44" s="17"/>
      <c r="F44" s="96">
        <f>-0.5%*G36</f>
        <v>-3800.4</v>
      </c>
      <c r="G44" s="8"/>
      <c r="H44" s="17"/>
      <c r="I44" s="96">
        <f>F44</f>
        <v>-3800.4</v>
      </c>
      <c r="J44" s="33"/>
      <c r="L44" s="93">
        <f>C44</f>
        <v>-4000</v>
      </c>
      <c r="M44" s="8"/>
      <c r="N44" s="17"/>
      <c r="O44" s="96">
        <f>-0.5%*P36</f>
        <v>-3800.4</v>
      </c>
      <c r="P44" s="8"/>
      <c r="Q44" s="17"/>
      <c r="R44" s="96">
        <f>O44</f>
        <v>-3800.4</v>
      </c>
      <c r="S44" s="33"/>
    </row>
    <row r="45" spans="2:19" x14ac:dyDescent="0.3">
      <c r="B45" s="1" t="s">
        <v>15</v>
      </c>
      <c r="C45" s="37">
        <f>SUM(C39:C44)</f>
        <v>21000</v>
      </c>
      <c r="D45" s="8"/>
      <c r="E45" s="17"/>
      <c r="F45" s="7">
        <f>SUM(F39:F44)</f>
        <v>16199.6</v>
      </c>
      <c r="G45" s="8"/>
      <c r="H45" s="17"/>
      <c r="I45" s="7">
        <f>SUM(I39:I44)</f>
        <v>16199.6</v>
      </c>
      <c r="J45" s="33"/>
      <c r="L45" s="37">
        <f>SUM(L39:L44)</f>
        <v>21000</v>
      </c>
      <c r="M45" s="8"/>
      <c r="N45" s="17"/>
      <c r="O45" s="7">
        <f>SUM(O39:O44)</f>
        <v>16199.6</v>
      </c>
      <c r="P45" s="8"/>
      <c r="Q45" s="17"/>
      <c r="R45" s="7">
        <f>SUM(R39:R44)</f>
        <v>16199.6</v>
      </c>
      <c r="S45" s="33"/>
    </row>
    <row r="46" spans="2:19" x14ac:dyDescent="0.3">
      <c r="B46" s="1" t="s">
        <v>16</v>
      </c>
      <c r="C46" s="34">
        <v>32200</v>
      </c>
      <c r="D46" s="8"/>
      <c r="E46" s="17"/>
      <c r="F46" s="8">
        <f>C46</f>
        <v>32200</v>
      </c>
      <c r="G46" s="8"/>
      <c r="H46" s="17"/>
      <c r="I46" s="8">
        <f>C46</f>
        <v>32200</v>
      </c>
      <c r="J46" s="33"/>
      <c r="L46" s="34">
        <f>C46</f>
        <v>32200</v>
      </c>
      <c r="M46" s="8"/>
      <c r="N46" s="17"/>
      <c r="O46" s="8">
        <f>C46</f>
        <v>32200</v>
      </c>
      <c r="P46" s="8"/>
      <c r="Q46" s="17"/>
      <c r="R46" s="8">
        <f>C46</f>
        <v>32200</v>
      </c>
      <c r="S46" s="33"/>
    </row>
    <row r="47" spans="2:19" x14ac:dyDescent="0.3">
      <c r="B47" s="1" t="s">
        <v>17</v>
      </c>
      <c r="C47" s="34"/>
      <c r="D47" s="16">
        <f>IF(C46&gt;C45,C46,C45)</f>
        <v>32200</v>
      </c>
      <c r="E47" s="17"/>
      <c r="F47" s="8"/>
      <c r="G47" s="16">
        <f>IF(F46&gt;F45,F46,F45)</f>
        <v>32200</v>
      </c>
      <c r="H47" s="17"/>
      <c r="I47" s="8"/>
      <c r="J47" s="38">
        <f>IF(I46&gt;I45,I46,I45)</f>
        <v>32200</v>
      </c>
      <c r="L47" s="34"/>
      <c r="M47" s="16">
        <f>IF(L46&gt;L45,L46,L45)</f>
        <v>32200</v>
      </c>
      <c r="N47" s="17"/>
      <c r="O47" s="8"/>
      <c r="P47" s="16">
        <f>IF(O46&gt;O45,O46,O45)</f>
        <v>32200</v>
      </c>
      <c r="Q47" s="17"/>
      <c r="R47" s="8"/>
      <c r="S47" s="38">
        <f>IF(R46&gt;R45,R46,R45)</f>
        <v>32200</v>
      </c>
    </row>
    <row r="48" spans="2:19" x14ac:dyDescent="0.3">
      <c r="B48" s="1" t="s">
        <v>22</v>
      </c>
      <c r="C48" s="34"/>
      <c r="D48" s="8">
        <f>D35*0.2</f>
        <v>160000</v>
      </c>
      <c r="E48" s="17"/>
      <c r="F48" s="8"/>
      <c r="G48" s="8">
        <f>G35*0.2</f>
        <v>152016</v>
      </c>
      <c r="H48" s="17"/>
      <c r="I48" s="8"/>
      <c r="J48" s="33">
        <f>J35*0.2</f>
        <v>152016</v>
      </c>
      <c r="L48" s="34"/>
      <c r="M48" s="8">
        <v>0</v>
      </c>
      <c r="N48" s="17"/>
      <c r="O48" s="8"/>
      <c r="P48" s="8">
        <v>0</v>
      </c>
      <c r="Q48" s="17"/>
      <c r="R48" s="8"/>
      <c r="S48" s="33">
        <v>0</v>
      </c>
    </row>
    <row r="49" spans="2:22" x14ac:dyDescent="0.3">
      <c r="B49" s="1" t="s">
        <v>8</v>
      </c>
      <c r="C49" s="34"/>
      <c r="D49" s="7">
        <f>D36-SUM(D47:D48)</f>
        <v>607800</v>
      </c>
      <c r="E49" s="17"/>
      <c r="F49" s="8"/>
      <c r="G49" s="7">
        <f>G36-SUM(G47:G48)</f>
        <v>575864</v>
      </c>
      <c r="H49" s="17"/>
      <c r="I49" s="8"/>
      <c r="J49" s="35">
        <f>J36-SUM(J47:J48)</f>
        <v>575864</v>
      </c>
      <c r="L49" s="34"/>
      <c r="M49" s="7">
        <f>M36-SUM(M47:M48)</f>
        <v>767800</v>
      </c>
      <c r="N49" s="17"/>
      <c r="O49" s="8"/>
      <c r="P49" s="7">
        <f>P36-SUM(P47:P48)</f>
        <v>727880</v>
      </c>
      <c r="Q49" s="17"/>
      <c r="R49" s="8"/>
      <c r="S49" s="35">
        <f>S36-SUM(S47:S48)</f>
        <v>727880</v>
      </c>
    </row>
    <row r="50" spans="2:22" x14ac:dyDescent="0.3">
      <c r="C50" s="34"/>
      <c r="D50" s="8"/>
      <c r="E50" s="17"/>
      <c r="F50" s="8"/>
      <c r="G50" s="8"/>
      <c r="H50" s="17"/>
      <c r="I50" s="8"/>
      <c r="J50" s="33"/>
      <c r="L50" s="34"/>
      <c r="M50" s="8"/>
      <c r="N50" s="17"/>
      <c r="O50" s="8"/>
      <c r="P50" s="8"/>
      <c r="Q50" s="17"/>
      <c r="R50" s="8"/>
      <c r="S50" s="33"/>
    </row>
    <row r="51" spans="2:22" x14ac:dyDescent="0.3">
      <c r="B51" s="1" t="s">
        <v>19</v>
      </c>
      <c r="C51" s="75" t="s">
        <v>24</v>
      </c>
      <c r="D51" s="8">
        <f>(24800*0.1)+((100800-24801)*0.12)+((211400-100801)*0.22)+((403550-211401)*0.24)+((512450-403551)*0.32)+((D49-512451)*0.35)</f>
        <v>150267.24999999997</v>
      </c>
      <c r="E51" s="17"/>
      <c r="F51" s="77" t="s">
        <v>24</v>
      </c>
      <c r="G51" s="8">
        <f>(24800*0.1)+((100800-24801)*0.12)+((211400-100801)*0.22)+((403550-211401)*0.24)+((512450-403551)*0.32)+((G49-512451)*0.35)</f>
        <v>139089.64999999997</v>
      </c>
      <c r="H51" s="17"/>
      <c r="I51" s="77" t="s">
        <v>24</v>
      </c>
      <c r="J51" s="33">
        <f>(24800*0.1)+((100800-24801)*0.12)+((211400-100801)*0.22)+((403550-211401)*0.24)+((512450-403551)*0.32)+((J49-512451)*0.35)</f>
        <v>139089.64999999997</v>
      </c>
      <c r="L51" s="75" t="s">
        <v>24</v>
      </c>
      <c r="M51" s="8">
        <f>(24800*0.1)+((100800-24801)*0.12)+((211400-100801)*0.22)+((403550-211401)*0.24)+((512450-403551)*0.32)+((M49-512451)*0.35)</f>
        <v>206267.24999999997</v>
      </c>
      <c r="N51" s="17"/>
      <c r="O51" s="77" t="s">
        <v>24</v>
      </c>
      <c r="P51" s="8">
        <f>(24800*0.1)+((100800-24801)*0.12)+((211400-100801)*0.22)+((403550-211401)*0.24)+((512450-403551)*0.32)+((P49-512451)*0.35)</f>
        <v>192295.24999999997</v>
      </c>
      <c r="Q51" s="17"/>
      <c r="R51" s="77" t="s">
        <v>24</v>
      </c>
      <c r="S51" s="33">
        <f>(24800*0.1)+((100800-24801)*0.12)+((211400-100801)*0.22)+((403550-211401)*0.24)+((512450-403551)*0.32)+((S49-512451)*0.35)</f>
        <v>192295.24999999997</v>
      </c>
    </row>
    <row r="52" spans="2:22" x14ac:dyDescent="0.3">
      <c r="C52" s="76"/>
      <c r="D52" s="8"/>
      <c r="E52" s="17"/>
      <c r="F52" s="78"/>
      <c r="G52" s="8"/>
      <c r="H52" s="17"/>
      <c r="I52" s="78"/>
      <c r="J52" s="33"/>
      <c r="L52" s="76"/>
      <c r="M52" s="8"/>
      <c r="N52" s="17"/>
      <c r="O52" s="78"/>
      <c r="P52" s="8"/>
      <c r="Q52" s="17"/>
      <c r="R52" s="78"/>
      <c r="S52" s="33"/>
    </row>
    <row r="53" spans="2:22" x14ac:dyDescent="0.3">
      <c r="B53" s="1" t="s">
        <v>25</v>
      </c>
      <c r="C53" s="76"/>
      <c r="D53" s="39">
        <v>0</v>
      </c>
      <c r="E53" s="17"/>
      <c r="F53" s="78"/>
      <c r="G53" s="8">
        <f>-F34</f>
        <v>39920</v>
      </c>
      <c r="H53" s="17"/>
      <c r="I53" s="78"/>
      <c r="J53" s="33">
        <f>I32*C26</f>
        <v>39920</v>
      </c>
      <c r="L53" s="76"/>
      <c r="M53" s="39">
        <v>0</v>
      </c>
      <c r="N53" s="17"/>
      <c r="O53" s="78"/>
      <c r="P53" s="8">
        <f>-O34</f>
        <v>39920</v>
      </c>
      <c r="Q53" s="17"/>
      <c r="R53" s="78"/>
      <c r="S53" s="33">
        <f>P53</f>
        <v>39920</v>
      </c>
    </row>
    <row r="54" spans="2:22" x14ac:dyDescent="0.3">
      <c r="B54" s="1" t="s">
        <v>26</v>
      </c>
      <c r="C54" s="76"/>
      <c r="D54" s="8">
        <f>(C32*C26)</f>
        <v>39920</v>
      </c>
      <c r="E54" s="17"/>
      <c r="F54" s="78"/>
      <c r="G54" s="39">
        <v>0</v>
      </c>
      <c r="H54" s="17"/>
      <c r="I54" s="78"/>
      <c r="J54" s="40">
        <v>0</v>
      </c>
      <c r="K54" s="20"/>
      <c r="L54" s="76"/>
      <c r="M54" s="8">
        <f>L32*C26</f>
        <v>39920</v>
      </c>
      <c r="N54" s="17"/>
      <c r="O54" s="78"/>
      <c r="P54" s="39">
        <v>0</v>
      </c>
      <c r="Q54" s="17"/>
      <c r="R54" s="78"/>
      <c r="S54" s="40">
        <v>0</v>
      </c>
    </row>
    <row r="55" spans="2:22" x14ac:dyDescent="0.3">
      <c r="B55" s="1" t="s">
        <v>27</v>
      </c>
      <c r="C55" s="75" t="s">
        <v>28</v>
      </c>
      <c r="D55" s="7">
        <f>SUM(D53:D54)</f>
        <v>39920</v>
      </c>
      <c r="E55" s="17"/>
      <c r="F55" s="77" t="s">
        <v>28</v>
      </c>
      <c r="G55" s="7">
        <f>SUM(G53:G54)</f>
        <v>39920</v>
      </c>
      <c r="H55" s="17"/>
      <c r="I55" s="77" t="s">
        <v>28</v>
      </c>
      <c r="J55" s="35">
        <f>SUM(J53:J54)</f>
        <v>39920</v>
      </c>
      <c r="K55" s="20"/>
      <c r="L55" s="75" t="s">
        <v>28</v>
      </c>
      <c r="M55" s="7">
        <f>SUM(M53:M54)</f>
        <v>39920</v>
      </c>
      <c r="N55" s="17"/>
      <c r="O55" s="77" t="s">
        <v>28</v>
      </c>
      <c r="P55" s="55">
        <f>SUM(P53:P54)</f>
        <v>39920</v>
      </c>
      <c r="Q55" s="17"/>
      <c r="R55" s="77" t="s">
        <v>28</v>
      </c>
      <c r="S55" s="35">
        <f>SUM(S53:S54)</f>
        <v>39920</v>
      </c>
    </row>
    <row r="56" spans="2:22" x14ac:dyDescent="0.3">
      <c r="C56" s="34"/>
      <c r="D56" s="8"/>
      <c r="E56" s="17"/>
      <c r="F56" s="8"/>
      <c r="G56" s="39"/>
      <c r="H56" s="17"/>
      <c r="I56" s="8"/>
      <c r="J56" s="40"/>
      <c r="K56" s="20"/>
      <c r="L56" s="34"/>
      <c r="M56" s="8"/>
      <c r="N56" s="17"/>
      <c r="O56" s="8"/>
      <c r="P56" s="39"/>
      <c r="Q56" s="17"/>
      <c r="R56" s="8"/>
      <c r="S56" s="40"/>
    </row>
    <row r="57" spans="2:22" x14ac:dyDescent="0.3">
      <c r="B57" s="1" t="s">
        <v>18</v>
      </c>
      <c r="C57" s="34"/>
      <c r="D57" s="8">
        <f>D51+D55</f>
        <v>190187.24999999997</v>
      </c>
      <c r="E57" s="17"/>
      <c r="F57" s="8"/>
      <c r="G57" s="8">
        <f>G51+G55</f>
        <v>179009.64999999997</v>
      </c>
      <c r="H57" s="17"/>
      <c r="I57" s="8"/>
      <c r="J57" s="33">
        <f>J51+J55</f>
        <v>179009.64999999997</v>
      </c>
      <c r="L57" s="34"/>
      <c r="M57" s="8">
        <f>M51+M55</f>
        <v>246187.24999999997</v>
      </c>
      <c r="N57" s="17"/>
      <c r="O57" s="8"/>
      <c r="P57" s="8">
        <f>P51+P55</f>
        <v>232215.24999999997</v>
      </c>
      <c r="Q57" s="17"/>
      <c r="R57" s="8"/>
      <c r="S57" s="33">
        <f>S51+S55</f>
        <v>232215.24999999997</v>
      </c>
    </row>
    <row r="58" spans="2:22" x14ac:dyDescent="0.3">
      <c r="C58" s="34"/>
      <c r="D58" s="8"/>
      <c r="E58" s="17"/>
      <c r="F58" s="8"/>
      <c r="G58" s="8"/>
      <c r="H58" s="17"/>
      <c r="I58" s="8"/>
      <c r="J58" s="33"/>
      <c r="L58" s="34"/>
      <c r="M58" s="8"/>
      <c r="N58" s="17"/>
      <c r="O58" s="8"/>
      <c r="P58" s="8"/>
      <c r="Q58" s="17"/>
      <c r="R58" s="8"/>
      <c r="S58" s="33"/>
    </row>
    <row r="59" spans="2:22" ht="15" thickBot="1" x14ac:dyDescent="0.35">
      <c r="B59" s="11" t="s">
        <v>37</v>
      </c>
      <c r="C59" s="41"/>
      <c r="D59" s="42"/>
      <c r="E59" s="43"/>
      <c r="F59" s="45"/>
      <c r="G59" s="52">
        <f>D57-G57</f>
        <v>11177.600000000006</v>
      </c>
      <c r="H59" s="43"/>
      <c r="I59" s="45"/>
      <c r="J59" s="44">
        <f>D57-J57</f>
        <v>11177.600000000006</v>
      </c>
      <c r="K59" s="27"/>
      <c r="L59" s="41"/>
      <c r="M59" s="42"/>
      <c r="N59" s="43"/>
      <c r="O59" s="42"/>
      <c r="P59" s="52">
        <f>M57-P57</f>
        <v>13972</v>
      </c>
      <c r="Q59" s="43"/>
      <c r="R59" s="45"/>
      <c r="S59" s="44">
        <f>M57-S57</f>
        <v>13972</v>
      </c>
    </row>
    <row r="60" spans="2:22" ht="15" thickBot="1" x14ac:dyDescent="0.35">
      <c r="B60" s="11"/>
      <c r="C60" s="8"/>
      <c r="D60" s="8"/>
      <c r="E60" s="16"/>
      <c r="F60" s="11"/>
      <c r="G60" s="49"/>
      <c r="H60" s="16"/>
      <c r="I60" s="11"/>
      <c r="J60" s="49"/>
      <c r="K60" s="27"/>
      <c r="L60" s="16"/>
      <c r="M60" s="16"/>
      <c r="N60" s="16"/>
      <c r="O60" s="8"/>
      <c r="P60" s="48"/>
      <c r="Q60" s="16"/>
      <c r="R60" s="11"/>
      <c r="S60" s="49"/>
    </row>
    <row r="61" spans="2:22" ht="28.8" x14ac:dyDescent="0.3">
      <c r="B61" s="56" t="s">
        <v>32</v>
      </c>
      <c r="C61" s="57"/>
      <c r="D61" s="58"/>
      <c r="E61" s="59"/>
      <c r="F61" s="58" t="s">
        <v>30</v>
      </c>
      <c r="G61" s="60" t="s">
        <v>33</v>
      </c>
      <c r="H61" s="59"/>
      <c r="I61" s="58" t="s">
        <v>30</v>
      </c>
      <c r="J61" s="61" t="s">
        <v>33</v>
      </c>
      <c r="K61" s="60"/>
      <c r="L61" s="62"/>
      <c r="M61" s="58"/>
      <c r="N61" s="59"/>
      <c r="O61" s="61" t="s">
        <v>30</v>
      </c>
      <c r="P61" s="60" t="s">
        <v>33</v>
      </c>
      <c r="Q61" s="59"/>
      <c r="R61" s="58" t="s">
        <v>30</v>
      </c>
      <c r="S61" s="63" t="s">
        <v>33</v>
      </c>
    </row>
    <row r="62" spans="2:22" x14ac:dyDescent="0.3">
      <c r="B62" s="64" t="s">
        <v>11</v>
      </c>
      <c r="C62" s="8"/>
      <c r="D62" s="51"/>
      <c r="E62" s="54"/>
      <c r="F62" s="51">
        <f>C34-F34</f>
        <v>39920</v>
      </c>
      <c r="G62" s="50">
        <f>F62*0.35</f>
        <v>13972</v>
      </c>
      <c r="H62" s="54"/>
      <c r="I62" s="51">
        <f>-SUM(I33:I34)</f>
        <v>39920</v>
      </c>
      <c r="J62" s="16">
        <f>I62*0.35</f>
        <v>13972</v>
      </c>
      <c r="K62" s="50"/>
      <c r="L62" s="16"/>
      <c r="M62" s="51"/>
      <c r="N62" s="54"/>
      <c r="O62" s="53">
        <f>L34-O34</f>
        <v>39920</v>
      </c>
      <c r="P62" s="50">
        <f>O62*0.35</f>
        <v>13972</v>
      </c>
      <c r="Q62" s="54"/>
      <c r="R62" s="51">
        <f>-SUM(R33:R34)</f>
        <v>39920</v>
      </c>
      <c r="S62" s="38">
        <f>R62*0.35</f>
        <v>13972</v>
      </c>
      <c r="V62" s="19"/>
    </row>
    <row r="63" spans="2:22" x14ac:dyDescent="0.3">
      <c r="B63" s="64" t="s">
        <v>31</v>
      </c>
      <c r="C63" s="8"/>
      <c r="D63" s="51"/>
      <c r="E63" s="54"/>
      <c r="F63" s="51">
        <f>G48-D48</f>
        <v>-7984</v>
      </c>
      <c r="G63" s="50">
        <f>F63*0.35</f>
        <v>-2794.3999999999996</v>
      </c>
      <c r="H63" s="54"/>
      <c r="I63" s="51">
        <f>J48-D48</f>
        <v>-7984</v>
      </c>
      <c r="J63" s="16">
        <f>I63*0.35</f>
        <v>-2794.3999999999996</v>
      </c>
      <c r="K63" s="50"/>
      <c r="L63" s="16"/>
      <c r="M63" s="51"/>
      <c r="N63" s="54"/>
      <c r="O63" s="53">
        <f>P48-M48</f>
        <v>0</v>
      </c>
      <c r="P63" s="50">
        <f>O63*0.35</f>
        <v>0</v>
      </c>
      <c r="Q63" s="54"/>
      <c r="R63" s="51">
        <f>S48-M48</f>
        <v>0</v>
      </c>
      <c r="S63" s="38">
        <f>R63*0.35</f>
        <v>0</v>
      </c>
    </row>
    <row r="64" spans="2:22" x14ac:dyDescent="0.3">
      <c r="B64" s="64" t="s">
        <v>35</v>
      </c>
      <c r="C64" s="8"/>
      <c r="D64" s="51"/>
      <c r="E64" s="54"/>
      <c r="F64" s="51">
        <v>0</v>
      </c>
      <c r="G64" s="50">
        <f>F64*0.24</f>
        <v>0</v>
      </c>
      <c r="H64" s="54"/>
      <c r="I64" s="51">
        <v>0</v>
      </c>
      <c r="J64" s="16">
        <f t="shared" ref="J64" si="0">I64*0.24</f>
        <v>0</v>
      </c>
      <c r="K64" s="50"/>
      <c r="L64" s="16"/>
      <c r="M64" s="51"/>
      <c r="N64" s="54"/>
      <c r="O64" s="53">
        <v>0</v>
      </c>
      <c r="P64" s="50">
        <f>O64*0.35</f>
        <v>0</v>
      </c>
      <c r="Q64" s="54"/>
      <c r="R64" s="51">
        <v>0</v>
      </c>
      <c r="S64" s="38">
        <f>R64*0.35</f>
        <v>0</v>
      </c>
    </row>
    <row r="65" spans="1:19" ht="15" thickBot="1" x14ac:dyDescent="0.35">
      <c r="B65" s="65" t="s">
        <v>37</v>
      </c>
      <c r="C65" s="45"/>
      <c r="D65" s="42"/>
      <c r="E65" s="66"/>
      <c r="F65" s="42"/>
      <c r="G65" s="67">
        <f>SUM(G62:G64)</f>
        <v>11177.6</v>
      </c>
      <c r="H65" s="43"/>
      <c r="I65" s="68"/>
      <c r="J65" s="67">
        <f>SUM(J62:J64)</f>
        <v>11177.6</v>
      </c>
      <c r="K65" s="52"/>
      <c r="L65" s="69"/>
      <c r="M65" s="42"/>
      <c r="N65" s="66"/>
      <c r="O65" s="42"/>
      <c r="P65" s="67">
        <f>SUM(P62:P64)</f>
        <v>13972</v>
      </c>
      <c r="Q65" s="43"/>
      <c r="R65" s="68"/>
      <c r="S65" s="70">
        <f>SUM(S62:S64)</f>
        <v>13972</v>
      </c>
    </row>
    <row r="67" spans="1:19" x14ac:dyDescent="0.3">
      <c r="A67" s="1" t="s">
        <v>48</v>
      </c>
      <c r="B67" s="1" t="s">
        <v>49</v>
      </c>
    </row>
    <row r="68" spans="1:19" x14ac:dyDescent="0.3">
      <c r="A68" s="24" t="s">
        <v>20</v>
      </c>
      <c r="B68" s="1" t="s">
        <v>65</v>
      </c>
    </row>
    <row r="69" spans="1:19" x14ac:dyDescent="0.3">
      <c r="A69" s="24" t="s">
        <v>24</v>
      </c>
      <c r="B69" s="1" t="s">
        <v>66</v>
      </c>
    </row>
    <row r="86" spans="1:22" s="3" customFormat="1" x14ac:dyDescent="0.3">
      <c r="A86" s="24" t="s">
        <v>28</v>
      </c>
      <c r="B86" s="1" t="s">
        <v>29</v>
      </c>
      <c r="E86" s="10"/>
      <c r="H86" s="10"/>
      <c r="K86" s="10"/>
      <c r="L86" s="1"/>
      <c r="M86" s="1"/>
      <c r="N86" s="1"/>
      <c r="O86" s="1"/>
      <c r="P86" s="1"/>
      <c r="Q86" s="10"/>
      <c r="T86" s="1"/>
      <c r="U86" s="1"/>
      <c r="V86" s="1"/>
    </row>
    <row r="90" spans="1:22" s="3" customFormat="1" x14ac:dyDescent="0.3">
      <c r="A90" s="1"/>
      <c r="B90" s="1"/>
      <c r="D90" s="10"/>
      <c r="E90" s="1"/>
      <c r="H90" s="1"/>
      <c r="K90" s="10"/>
      <c r="L90" s="1"/>
      <c r="M90" s="1"/>
      <c r="N90" s="1"/>
      <c r="O90" s="1"/>
      <c r="P90" s="1"/>
      <c r="Q90" s="1"/>
      <c r="T90" s="1"/>
      <c r="U90" s="1"/>
      <c r="V90" s="1"/>
    </row>
    <row r="91" spans="1:22" s="3" customFormat="1" x14ac:dyDescent="0.3">
      <c r="A91" s="1"/>
      <c r="B91" s="46"/>
      <c r="D91" s="47"/>
      <c r="E91" s="22"/>
      <c r="H91" s="22"/>
      <c r="K91" s="10"/>
      <c r="L91" s="1"/>
      <c r="M91" s="1"/>
      <c r="N91" s="1"/>
      <c r="O91" s="1"/>
      <c r="P91" s="1"/>
      <c r="Q91" s="22"/>
      <c r="T91" s="1"/>
      <c r="U91" s="1"/>
      <c r="V91" s="1"/>
    </row>
    <row r="92" spans="1:22" s="3" customFormat="1" x14ac:dyDescent="0.3">
      <c r="A92" s="1"/>
      <c r="B92" s="46"/>
      <c r="D92" s="47"/>
      <c r="E92" s="22"/>
      <c r="H92" s="22"/>
      <c r="K92" s="10"/>
      <c r="L92" s="1"/>
      <c r="M92" s="1"/>
      <c r="N92" s="1"/>
      <c r="O92" s="1"/>
      <c r="P92" s="1"/>
      <c r="Q92" s="22"/>
      <c r="T92" s="1"/>
      <c r="U92" s="1"/>
      <c r="V92" s="1"/>
    </row>
  </sheetData>
  <mergeCells count="16">
    <mergeCell ref="B2:O6"/>
    <mergeCell ref="C28:J29"/>
    <mergeCell ref="L28:S29"/>
    <mergeCell ref="C30:D30"/>
    <mergeCell ref="F30:G30"/>
    <mergeCell ref="I30:J30"/>
    <mergeCell ref="L30:M30"/>
    <mergeCell ref="O30:P30"/>
    <mergeCell ref="R30:S30"/>
    <mergeCell ref="C8:O8"/>
    <mergeCell ref="C10:O10"/>
    <mergeCell ref="B12:B19"/>
    <mergeCell ref="C12:O12"/>
    <mergeCell ref="C15:O15"/>
    <mergeCell ref="C16:O16"/>
    <mergeCell ref="C17:O18"/>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0a219670-e943-49c7-88e9-d66f916e4c37}" enabled="0" method="" siteId="{0a219670-e943-49c7-88e9-d66f916e4c3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QEE - Scenario 1</vt:lpstr>
      <vt:lpstr>QEE - Scenario 2</vt:lpstr>
      <vt:lpstr>QEE - Scenario 3</vt:lpstr>
      <vt:lpstr>QEE - Scenario 4</vt:lpstr>
    </vt:vector>
  </TitlesOfParts>
  <Company>Bennett Thrasher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Foss</dc:creator>
  <cp:lastModifiedBy>Lisa Kelly</cp:lastModifiedBy>
  <dcterms:created xsi:type="dcterms:W3CDTF">2025-08-25T23:50:03Z</dcterms:created>
  <dcterms:modified xsi:type="dcterms:W3CDTF">2026-05-14T17:40:43Z</dcterms:modified>
</cp:coreProperties>
</file>